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anm\Downloads\"/>
    </mc:Choice>
  </mc:AlternateContent>
  <xr:revisionPtr revIDLastSave="0" documentId="8_{6003D96B-39F8-4B11-B3D3-88856289C1D8}" xr6:coauthVersionLast="47" xr6:coauthVersionMax="47" xr10:uidLastSave="{00000000-0000-0000-0000-000000000000}"/>
  <bookViews>
    <workbookView xWindow="28702" yWindow="-98" windowWidth="28995" windowHeight="15675" firstSheet="6" activeTab="11" xr2:uid="{00000000-000D-0000-FFFF-FFFF00000000}"/>
  </bookViews>
  <sheets>
    <sheet name="START_HERE" sheetId="1" r:id="rId1"/>
    <sheet name="0-Formula Reference" sheetId="2" r:id="rId2"/>
    <sheet name="0-Logic Lab" sheetId="3" r:id="rId3"/>
    <sheet name="0-Errors" sheetId="4" r:id="rId4"/>
    <sheet name="Firms" sheetId="5" r:id="rId5"/>
    <sheet name="1-Types" sheetId="6" r:id="rId6"/>
    <sheet name="2-Cleanup" sheetId="7" r:id="rId7"/>
    <sheet name="3-Logic" sheetId="8" r:id="rId8"/>
    <sheet name="4-Aggregate" sheetId="9" r:id="rId9"/>
    <sheet name="5-Lookup" sheetId="10" r:id="rId10"/>
    <sheet name="6-Errors" sheetId="12" r:id="rId11"/>
    <sheet name="7 - Tables" sheetId="16" r:id="rId12"/>
    <sheet name="8 - Ranges" sheetId="17" r:id="rId13"/>
    <sheet name="9 - Bring it All Together" sheetId="18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8" l="1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D33" i="2"/>
  <c r="D32" i="2"/>
  <c r="G15" i="7"/>
  <c r="G14" i="7"/>
  <c r="G13" i="7"/>
  <c r="G12" i="7"/>
  <c r="G11" i="7"/>
  <c r="C18" i="4"/>
  <c r="C17" i="4"/>
  <c r="C16" i="4"/>
  <c r="C15" i="4"/>
  <c r="C9" i="4"/>
  <c r="C8" i="4"/>
  <c r="C7" i="4"/>
  <c r="C6" i="4"/>
  <c r="B14" i="3"/>
  <c r="B13" i="3"/>
  <c r="B12" i="3"/>
  <c r="B11" i="3"/>
  <c r="B10" i="3"/>
  <c r="B9" i="3"/>
  <c r="D44" i="2"/>
  <c r="D43" i="2"/>
  <c r="D41" i="2"/>
  <c r="D40" i="2"/>
  <c r="D39" i="2"/>
  <c r="D38" i="2"/>
  <c r="D36" i="2"/>
  <c r="D35" i="2"/>
  <c r="D34" i="2"/>
  <c r="D30" i="2"/>
  <c r="D29" i="2"/>
  <c r="D28" i="2"/>
  <c r="D27" i="2"/>
  <c r="D26" i="2"/>
  <c r="D25" i="2"/>
  <c r="D24" i="2"/>
  <c r="D22" i="2"/>
  <c r="D21" i="2"/>
  <c r="D20" i="2"/>
  <c r="D19" i="2"/>
  <c r="D18" i="2"/>
  <c r="D17" i="2"/>
  <c r="D15" i="2"/>
  <c r="D14" i="2"/>
  <c r="D13" i="2"/>
  <c r="D12" i="2"/>
  <c r="D11" i="2"/>
  <c r="D10" i="2"/>
  <c r="D9" i="2"/>
  <c r="D8" i="2"/>
  <c r="D7" i="2"/>
  <c r="D6" i="2"/>
  <c r="C38" i="2"/>
  <c r="C6" i="2"/>
  <c r="B15" i="4"/>
  <c r="C41" i="2"/>
  <c r="C19" i="2"/>
  <c r="C13" i="2"/>
  <c r="B17" i="4"/>
  <c r="C40" i="2"/>
  <c r="C44" i="2"/>
  <c r="C30" i="2"/>
  <c r="K7" i="17"/>
  <c r="C36" i="2"/>
  <c r="C34" i="2"/>
  <c r="C21" i="2"/>
  <c r="B18" i="4"/>
  <c r="C27" i="2"/>
  <c r="C25" i="2"/>
  <c r="C12" i="2"/>
  <c r="C18" i="2"/>
  <c r="C15" i="2"/>
  <c r="C39" i="2"/>
  <c r="C9" i="2"/>
  <c r="C7" i="2"/>
  <c r="C29" i="2"/>
  <c r="C28" i="2"/>
  <c r="C11" i="2"/>
  <c r="B16" i="4"/>
  <c r="C26" i="2"/>
  <c r="C10" i="2"/>
  <c r="C32" i="2"/>
  <c r="C20" i="2"/>
  <c r="C35" i="2"/>
  <c r="C17" i="2"/>
  <c r="C33" i="2"/>
  <c r="C8" i="2"/>
  <c r="C24" i="2"/>
  <c r="C22" i="2"/>
  <c r="C14" i="2"/>
  <c r="C43" i="2"/>
</calcChain>
</file>

<file path=xl/sharedStrings.xml><?xml version="1.0" encoding="utf-8"?>
<sst xmlns="http://schemas.openxmlformats.org/spreadsheetml/2006/main" count="558" uniqueCount="276">
  <si>
    <t>Lab 4 — FSA Excel Skills</t>
  </si>
  <si>
    <t>Work through the module tabs in order. Each row asks you to compute one thing.</t>
  </si>
  <si>
    <t>Type the FORMULA in the amber cell. Do not paste a number; type the formula.</t>
  </si>
  <si>
    <t>There are no auto-checks here. Fill each amber cell with a formula you type, and use the 0- reference tabs and the Ask-AI helper on the lab page if you get stuck.. No formula hints are given —</t>
  </si>
  <si>
    <t>you bring the function. Stuck? Use the Ask-AI helper on the lab page; it will not hand</t>
  </si>
  <si>
    <t>you the answer, but it will get you unstuck.</t>
  </si>
  <si>
    <t>Start with the reference tabs, then keep them open as you work:</t>
  </si>
  <si>
    <t xml:space="preserve">  0-Formula Reference   every function, in plain English, worked live + a lookup dataset</t>
  </si>
  <si>
    <t xml:space="preserve">  0-Logic Lab           toggle TRUE/FALSE and watch AND / OR / IF react</t>
  </si>
  <si>
    <t xml:space="preserve">  0-Errors              what each error means and how to handle it</t>
  </si>
  <si>
    <t>Then work the drill, in order:</t>
  </si>
  <si>
    <t xml:space="preserve">  1-Types        what Excel is storing (TYPE)</t>
  </si>
  <si>
    <t xml:space="preserve">  2-Cleanup      TRIM / PROPER / LEFT / FIND / SUBSTITUTE</t>
  </si>
  <si>
    <t xml:space="preserve">  3-Logic        IF, nested IF, IFS, AND, OR</t>
  </si>
  <si>
    <t xml:space="preserve">  5-Lookup       VLOOKUP, XLOOKUP</t>
  </si>
  <si>
    <t xml:space="preserve">  6-IndexMatch   INDEX / MATCH</t>
  </si>
  <si>
    <t xml:space="preserve">  7-Errors       IFERROR, ISNUMBER guards</t>
  </si>
  <si>
    <t xml:space="preserve">  8-Structure    name a range, make a Table, structured references, VLOOKUP on a range</t>
  </si>
  <si>
    <t xml:space="preserve">  9-Capstone     bring it together on one firm (no hints, no checks)</t>
  </si>
  <si>
    <t>Submit the single file lab_04.xlsx. Every amber cell must hold a FORMULA you typed.</t>
  </si>
  <si>
    <t>Formula reference — every function this lab uses, worked live</t>
  </si>
  <si>
    <t>Read this first; keep it open while you work. Column D shows the result, column C shows the exact formula that produced it. Change an input and watch D update.</t>
  </si>
  <si>
    <t>Example data (the lookup + aggregation rows use this):</t>
  </si>
  <si>
    <t>id</t>
  </si>
  <si>
    <t>item</t>
  </si>
  <si>
    <t>price</t>
  </si>
  <si>
    <t>Function</t>
  </si>
  <si>
    <t>What it does</t>
  </si>
  <si>
    <t>The formula</t>
  </si>
  <si>
    <t>Result</t>
  </si>
  <si>
    <t>P01</t>
  </si>
  <si>
    <t>Widget</t>
  </si>
  <si>
    <t>TEXT — clean and extract</t>
  </si>
  <si>
    <t>P02</t>
  </si>
  <si>
    <t>Gadget</t>
  </si>
  <si>
    <t>TRIM</t>
  </si>
  <si>
    <t>removes extra spaces</t>
  </si>
  <si>
    <t>P03</t>
  </si>
  <si>
    <t>Gizmo</t>
  </si>
  <si>
    <t>PROPER</t>
  </si>
  <si>
    <t>Capitalizes Each Word</t>
  </si>
  <si>
    <t>P04</t>
  </si>
  <si>
    <t>UPPER</t>
  </si>
  <si>
    <t>makes it UPPERCASE</t>
  </si>
  <si>
    <t>LOWER</t>
  </si>
  <si>
    <t>makes it lowercase</t>
  </si>
  <si>
    <t>LEFT</t>
  </si>
  <si>
    <t>first N characters</t>
  </si>
  <si>
    <t>RIGHT</t>
  </si>
  <si>
    <t>last N characters</t>
  </si>
  <si>
    <t>MID</t>
  </si>
  <si>
    <t>N characters from a start point</t>
  </si>
  <si>
    <t>LEN</t>
  </si>
  <si>
    <t>how many characters</t>
  </si>
  <si>
    <t>FIND</t>
  </si>
  <si>
    <t>position of one string inside another</t>
  </si>
  <si>
    <t>SUBSTITUTE</t>
  </si>
  <si>
    <t>replace text with other text</t>
  </si>
  <si>
    <t>LOGIC — make Excel decide</t>
  </si>
  <si>
    <t>IF</t>
  </si>
  <si>
    <t>pick one of two results based on a test</t>
  </si>
  <si>
    <t>IFS</t>
  </si>
  <si>
    <t>first test that is TRUE wins (TRUE = catch-all)</t>
  </si>
  <si>
    <t>AND</t>
  </si>
  <si>
    <t>TRUE only if ALL tests are true</t>
  </si>
  <si>
    <t>...so one FALSE makes it FALSE</t>
  </si>
  <si>
    <t>OR</t>
  </si>
  <si>
    <t>TRUE if ANY test is true</t>
  </si>
  <si>
    <t>NOT</t>
  </si>
  <si>
    <t>flips TRUE to FALSE and back</t>
  </si>
  <si>
    <t>AGGREGATION — summarize a range</t>
  </si>
  <si>
    <t>SUM</t>
  </si>
  <si>
    <t>add a range</t>
  </si>
  <si>
    <t>AVERAGE</t>
  </si>
  <si>
    <t>the mean of a range</t>
  </si>
  <si>
    <t>COUNT</t>
  </si>
  <si>
    <t>how many numbers in a range</t>
  </si>
  <si>
    <t>SUMIF</t>
  </si>
  <si>
    <t>add only where a condition is met</t>
  </si>
  <si>
    <t>COUNTIF</t>
  </si>
  <si>
    <t>count only where a condition is met</t>
  </si>
  <si>
    <t>AVERAGEIF</t>
  </si>
  <si>
    <t>average only where a condition is met</t>
  </si>
  <si>
    <t>SUMIFS</t>
  </si>
  <si>
    <t>add where MANY conditions are all met</t>
  </si>
  <si>
    <t>LOOKUP — pull a value from a table</t>
  </si>
  <si>
    <t>VLOOKUP</t>
  </si>
  <si>
    <t>find a row by its leftmost key, return a column to the right</t>
  </si>
  <si>
    <t>XLOOKUP</t>
  </si>
  <si>
    <t>modern lookup; key and result can be any columns</t>
  </si>
  <si>
    <t>INDEX</t>
  </si>
  <si>
    <t>the value at a position in a range</t>
  </si>
  <si>
    <t>MATCH</t>
  </si>
  <si>
    <t>the position of a value in a range (0 = exact)</t>
  </si>
  <si>
    <t>INDEX + MATCH</t>
  </si>
  <si>
    <t>MATCH finds the row, INDEX returns the value</t>
  </si>
  <si>
    <t>ERRORS — handle bad data (see the 0-Errors tab too)</t>
  </si>
  <si>
    <t>IFERROR</t>
  </si>
  <si>
    <t>use a fallback when a formula errors</t>
  </si>
  <si>
    <t>IFNA</t>
  </si>
  <si>
    <t>fallback for #N/A only (a failed lookup)</t>
  </si>
  <si>
    <t>ISNUMBER</t>
  </si>
  <si>
    <t>TRUE if the cell holds a number</t>
  </si>
  <si>
    <t>ISTEXT</t>
  </si>
  <si>
    <t>TRUE if the cell holds text</t>
  </si>
  <si>
    <t>UTILITY</t>
  </si>
  <si>
    <t>ROUND</t>
  </si>
  <si>
    <t>round to N decimal places</t>
  </si>
  <si>
    <t>TYPE</t>
  </si>
  <si>
    <t>1 = number, 2 = text, 4 = logical</t>
  </si>
  <si>
    <t>CELL REFERENCES — what the $ does (try copying these down)</t>
  </si>
  <si>
    <t>A1</t>
  </si>
  <si>
    <t>relative — shifts when you copy it</t>
  </si>
  <si>
    <t>$A$1</t>
  </si>
  <si>
    <t>absolute — locked; never shifts</t>
  </si>
  <si>
    <t>$A1</t>
  </si>
  <si>
    <t>mixed — column locked, row free</t>
  </si>
  <si>
    <t>A$1</t>
  </si>
  <si>
    <t>mixed — row locked, column free</t>
  </si>
  <si>
    <t>Logic lab — see how TRUE / FALSE flow through AND, OR, IF</t>
  </si>
  <si>
    <t>Type TRUE or FALSE into the two amber cells and watch every result below change. Try all four combinations. This is the whole idea behind IF, AND, and OR.</t>
  </si>
  <si>
    <t>Input A (change me):</t>
  </si>
  <si>
    <t>AND truth table</t>
  </si>
  <si>
    <t>Input B (change me):</t>
  </si>
  <si>
    <t>A</t>
  </si>
  <si>
    <t>B</t>
  </si>
  <si>
    <t>AND(A, B)  — true only if BOTH are true</t>
  </si>
  <si>
    <t>OR(A, B)  — true if EITHER is true</t>
  </si>
  <si>
    <t>NOT(A)  — the opposite of A</t>
  </si>
  <si>
    <t>IF(A, "yes", "no")</t>
  </si>
  <si>
    <t>OR truth table</t>
  </si>
  <si>
    <t>IF(AND(A,B), "both", "not both")</t>
  </si>
  <si>
    <t>IF(OR(A,B), "at least one", "none")</t>
  </si>
  <si>
    <t>Error management — what the errors mean and how to handle them</t>
  </si>
  <si>
    <t>Column C shows the error happening live. Column D is how you handle it. Errors are normal; good formulas plan for them.</t>
  </si>
  <si>
    <t>Error</t>
  </si>
  <si>
    <t>What causes it</t>
  </si>
  <si>
    <t>See it live</t>
  </si>
  <si>
    <t>How to handle it</t>
  </si>
  <si>
    <t>dividing by zero (or an empty cell)</t>
  </si>
  <si>
    <t>wrap it in IFERROR, or test the bottom with IF first</t>
  </si>
  <si>
    <t>a lookup found no match</t>
  </si>
  <si>
    <t>use IFNA / IFERROR, or fix the lookup key</t>
  </si>
  <si>
    <t>wrong type — text where a number is needed</t>
  </si>
  <si>
    <t>make sure the inputs are numbers</t>
  </si>
  <si>
    <t>a misspelled function or name</t>
  </si>
  <si>
    <t>check the function spelling</t>
  </si>
  <si>
    <t>a formula points at a deleted cell</t>
  </si>
  <si>
    <t>(deleted reference)</t>
  </si>
  <si>
    <t>rebuild the reference; deleting cells breaks formulas</t>
  </si>
  <si>
    <t>The handling functions, worked live:</t>
  </si>
  <si>
    <t>Goal</t>
  </si>
  <si>
    <t>Guard a divide</t>
  </si>
  <si>
    <t>Guard a lookup (#N/A only)</t>
  </si>
  <si>
    <t>Check before you compute</t>
  </si>
  <si>
    <t>Blank instead of an error</t>
  </si>
  <si>
    <t>ticker</t>
  </si>
  <si>
    <t>name</t>
  </si>
  <si>
    <t>sector</t>
  </si>
  <si>
    <t>sale</t>
  </si>
  <si>
    <t>cogs</t>
  </si>
  <si>
    <t>ni</t>
  </si>
  <si>
    <t>at</t>
  </si>
  <si>
    <t>bench_margin</t>
  </si>
  <si>
    <t>AAPL</t>
  </si>
  <si>
    <t>Apple Inc</t>
  </si>
  <si>
    <t>Information Technology</t>
  </si>
  <si>
    <t>MSFT</t>
  </si>
  <si>
    <t>Microsoft Corp</t>
  </si>
  <si>
    <t>Energy</t>
  </si>
  <si>
    <t>NVDA</t>
  </si>
  <si>
    <t>NVIDIA Corp</t>
  </si>
  <si>
    <t>Health Care</t>
  </si>
  <si>
    <t>XOM</t>
  </si>
  <si>
    <t>Exxon Mobil Corp</t>
  </si>
  <si>
    <t>Consumer Staples</t>
  </si>
  <si>
    <t>CVX</t>
  </si>
  <si>
    <t>Chevron Corp</t>
  </si>
  <si>
    <t>Industrials</t>
  </si>
  <si>
    <t>COP</t>
  </si>
  <si>
    <t>ConocoPhillips</t>
  </si>
  <si>
    <t>JNJ</t>
  </si>
  <si>
    <t>Johnson &amp; Johnson</t>
  </si>
  <si>
    <t>PFE</t>
  </si>
  <si>
    <t>Pfizer Inc</t>
  </si>
  <si>
    <t>UNH</t>
  </si>
  <si>
    <t>UnitedHealth Group</t>
  </si>
  <si>
    <t>WMT</t>
  </si>
  <si>
    <t>Walmart Inc</t>
  </si>
  <si>
    <t>KO</t>
  </si>
  <si>
    <t>Coca-Cola Co</t>
  </si>
  <si>
    <t>PG</t>
  </si>
  <si>
    <t>Procter &amp; Gamble</t>
  </si>
  <si>
    <t>CAT</t>
  </si>
  <si>
    <t>Caterpillar Inc</t>
  </si>
  <si>
    <t>BA</t>
  </si>
  <si>
    <t>Boeing Co</t>
  </si>
  <si>
    <t>Data types — what is Excel storing?</t>
  </si>
  <si>
    <t>#</t>
  </si>
  <si>
    <t>value</t>
  </si>
  <si>
    <t>00451</t>
  </si>
  <si>
    <t>What to compute</t>
  </si>
  <si>
    <t>Your formula</t>
  </si>
  <si>
    <t>TYPE of the value in B4</t>
  </si>
  <si>
    <t>TYPE of the value in B5</t>
  </si>
  <si>
    <t>TYPE of the value in B6</t>
  </si>
  <si>
    <t>TYPE of the value in B7</t>
  </si>
  <si>
    <t>Text cleanup — fix the messy names</t>
  </si>
  <si>
    <t>raw</t>
  </si>
  <si>
    <t xml:space="preserve">  apple inc  </t>
  </si>
  <si>
    <t>MICROSOFT corp</t>
  </si>
  <si>
    <t xml:space="preserve">  nvidia  </t>
  </si>
  <si>
    <t>AAPL:US</t>
  </si>
  <si>
    <t>walmart, inc.</t>
  </si>
  <si>
    <t>Clean B4 to proper case, no stray spaces  -&gt;  Apple Inc</t>
  </si>
  <si>
    <t>Clean B5 to proper case  -&gt;  Microsoft Corp</t>
  </si>
  <si>
    <t>Strip the spaces around B6  -&gt;  nvidia</t>
  </si>
  <si>
    <t>Take just the ticker before the colon in B7  -&gt;  AAPL</t>
  </si>
  <si>
    <t>From B8, drop the ', inc.' and proper-case  -&gt;  Walmart</t>
  </si>
  <si>
    <t>Conditional logic — IF, nested IF, IFS, AND, OR</t>
  </si>
  <si>
    <t>Uses the Firms table. Margin = (sale - cogs) / sale.</t>
  </si>
  <si>
    <t>Conditional aggregation — SUMIF, COUNTIF, AVERAGEIF, SUMIFS</t>
  </si>
  <si>
    <t>revenue</t>
  </si>
  <si>
    <t>margin</t>
  </si>
  <si>
    <t xml:space="preserve">UNGRADED </t>
  </si>
  <si>
    <t>profitable</t>
  </si>
  <si>
    <t>Screen Pass</t>
  </si>
  <si>
    <t>Margin &gt; 0.10</t>
  </si>
  <si>
    <t>Profitable</t>
  </si>
  <si>
    <t>If ni is above 0, then the cell should say Profitable, else not Profitable</t>
  </si>
  <si>
    <t xml:space="preserve">If sales exceed 100000 and ni is above 20k, the cell should say "Screen Pass", else it should say "Screen Fail" </t>
  </si>
  <si>
    <t>Margin (Sales-Cogs)/Sales</t>
  </si>
  <si>
    <t>if margin is above 10%, then TRUE else FALSE.  (HINT, if your type on this formula doesn't return 4, you may have done something wrong)</t>
  </si>
  <si>
    <t>GRADED</t>
  </si>
  <si>
    <t>Column Number</t>
  </si>
  <si>
    <t>Lookups — VLOOKUP</t>
  </si>
  <si>
    <t>Uses the Firms table (A2:G15)</t>
  </si>
  <si>
    <t>Lookups — XLOOKUP</t>
  </si>
  <si>
    <t>Lookups — Index/Match</t>
  </si>
  <si>
    <t>TSLA</t>
  </si>
  <si>
    <t>BOX</t>
  </si>
  <si>
    <t>Margin</t>
  </si>
  <si>
    <t>Name</t>
  </si>
  <si>
    <t>Error handling — IFERROR with VLOOKUP</t>
  </si>
  <si>
    <t>If you cannot get a match for name, return "Not in Dataset"</t>
  </si>
  <si>
    <t>Total Sales ($)</t>
  </si>
  <si>
    <t>SUMIF(S)</t>
  </si>
  <si>
    <t>COUNTIF(S)</t>
  </si>
  <si>
    <t>QTY</t>
  </si>
  <si>
    <t>Total COGS($)</t>
  </si>
  <si>
    <t>AVG Sales ($)</t>
  </si>
  <si>
    <t>AVGIF(S)</t>
  </si>
  <si>
    <t>COUNTIFS</t>
  </si>
  <si>
    <t>QTY Sales&gt;100000</t>
  </si>
  <si>
    <t>Revenue</t>
  </si>
  <si>
    <t>If you cannot get a match for revenue, return "Not in Dataset"</t>
  </si>
  <si>
    <t>Cogs</t>
  </si>
  <si>
    <t>If you cannot get a match for cogs, return "Not in Dataset"</t>
  </si>
  <si>
    <t>The cell should RETURN empty you cannot return margin. Empty is ""</t>
  </si>
  <si>
    <t>Working with Tables</t>
  </si>
  <si>
    <t>Convert the Range Below to a Table (highight and the CTRL + T (Windows) or CMD + T (Mac)</t>
  </si>
  <si>
    <t>&lt;&lt; Fill in the Margin Column with a formula AFTER you convert to a table</t>
  </si>
  <si>
    <t>&lt;&lt; Notice what happens to the Margin formula before and after</t>
  </si>
  <si>
    <t>Convert the Table below to Range (Highlight, right click &gt; table &gt;  convert to range)</t>
  </si>
  <si>
    <t>Selector</t>
  </si>
  <si>
    <t>&lt;&lt; When you change this, it should change all your numbers below</t>
  </si>
  <si>
    <t>Metric</t>
  </si>
  <si>
    <t>sum</t>
  </si>
  <si>
    <t>avg</t>
  </si>
  <si>
    <t>min</t>
  </si>
  <si>
    <t>max</t>
  </si>
  <si>
    <t>count</t>
  </si>
  <si>
    <t>TYPE of the value in B8</t>
  </si>
  <si>
    <t xml:space="preserve">  4-Aggregate    SUMIF / COUNTIF / AVERAGEIF / SUMIFS / COUNTIFS / MINIFS / MAXIFS</t>
  </si>
  <si>
    <t>&lt;&lt; Hint: the initial reference to B4 is relative (no $ signs). If you want to copy that formula down, you would need to change it each time, or you can hit F4 or add in $ signs to lock it as an absolute reference</t>
  </si>
  <si>
    <t>RED SHEETS ARE GRADED. BE SURE TO SAVE BEFORE UPLOADING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</si>
</sst>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rgb="FFCC0000"/>
      <name val="Calibri"/>
      <family val="2"/>
    </font>
    <font>
      <b/>
      <sz val="14"/>
      <color rgb="FFCC0000"/>
      <name val="Calibri"/>
      <family val="2"/>
    </font>
    <font>
      <sz val="10"/>
      <color rgb="FF4F4F4F"/>
      <name val="Calibri"/>
      <family val="2"/>
    </font>
    <font>
      <b/>
      <sz val="10"/>
      <color rgb="FFCC0000"/>
      <name val="Calibri"/>
      <family val="2"/>
    </font>
    <font>
      <b/>
      <sz val="11"/>
      <color rgb="FFFFFFFF"/>
      <name val="Calibri"/>
      <family val="2"/>
    </font>
    <font>
      <b/>
      <sz val="10"/>
      <color rgb="FF4F4F4F"/>
      <name val="Calibri"/>
      <family val="2"/>
    </font>
    <font>
      <b/>
      <sz val="10"/>
      <name val="Consolas"/>
      <family val="3"/>
    </font>
    <font>
      <sz val="10"/>
      <name val="Calibri"/>
      <family val="2"/>
    </font>
    <font>
      <sz val="9"/>
      <color rgb="FF4F4F4F"/>
      <name val="Consolas"/>
      <family val="3"/>
    </font>
    <font>
      <sz val="10"/>
      <color rgb="FF4F4F4F"/>
      <name val="Consolas"/>
      <family val="3"/>
    </font>
    <font>
      <b/>
      <sz val="11"/>
      <color rgb="FF1C1C1C"/>
      <name val="Calibri"/>
      <family val="2"/>
    </font>
    <font>
      <b/>
      <sz val="11"/>
      <name val="Calibri"/>
      <family val="2"/>
    </font>
    <font>
      <b/>
      <sz val="11"/>
      <color rgb="FFCC0000"/>
      <name val="Calibri"/>
      <family val="2"/>
    </font>
    <font>
      <sz val="10"/>
      <name val="Consolas"/>
      <family val="3"/>
    </font>
    <font>
      <b/>
      <sz val="11"/>
      <color rgb="FFCC0000"/>
      <name val="Consolas"/>
      <family val="3"/>
    </font>
    <font>
      <i/>
      <sz val="9"/>
      <color rgb="FF4F4F4F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0000"/>
      </patternFill>
    </fill>
    <fill>
      <patternFill patternType="solid">
        <fgColor rgb="FFEEF3FA"/>
      </patternFill>
    </fill>
    <fill>
      <patternFill patternType="solid">
        <fgColor rgb="FFF2F2F2"/>
      </patternFill>
    </fill>
    <fill>
      <patternFill patternType="solid">
        <fgColor rgb="FFFFF8E8"/>
      </patternFill>
    </fill>
    <fill>
      <patternFill patternType="solid">
        <fgColor rgb="FFFBFBFB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6" fillId="4" borderId="1" xfId="0" applyFont="1" applyFill="1" applyBorder="1"/>
    <xf numFmtId="0" fontId="0" fillId="3" borderId="1" xfId="0" applyFill="1" applyBorder="1"/>
    <xf numFmtId="0" fontId="4" fillId="4" borderId="0" xfId="0" applyFont="1" applyFill="1"/>
    <xf numFmtId="0" fontId="0" fillId="4" borderId="0" xfId="0" applyFill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1" xfId="0" applyBorder="1"/>
    <xf numFmtId="0" fontId="10" fillId="0" borderId="1" xfId="0" applyFont="1" applyBorder="1"/>
    <xf numFmtId="0" fontId="11" fillId="0" borderId="0" xfId="0" applyFont="1"/>
    <xf numFmtId="0" fontId="12" fillId="5" borderId="1" xfId="0" applyFont="1" applyFill="1" applyBorder="1"/>
    <xf numFmtId="0" fontId="13" fillId="0" borderId="0" xfId="0" applyFont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5" fillId="2" borderId="0" xfId="0" applyFont="1" applyFill="1"/>
    <xf numFmtId="0" fontId="0" fillId="6" borderId="1" xfId="0" applyFill="1" applyBorder="1"/>
    <xf numFmtId="0" fontId="0" fillId="0" borderId="1" xfId="0" applyBorder="1" applyAlignment="1">
      <alignment vertical="top" wrapText="1"/>
    </xf>
    <xf numFmtId="0" fontId="14" fillId="5" borderId="1" xfId="0" applyFont="1" applyFill="1" applyBorder="1"/>
    <xf numFmtId="0" fontId="18" fillId="0" borderId="0" xfId="0" applyFont="1"/>
    <xf numFmtId="0" fontId="17" fillId="7" borderId="0" xfId="1"/>
    <xf numFmtId="0" fontId="18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right"/>
    </xf>
    <xf numFmtId="0" fontId="0" fillId="6" borderId="3" xfId="0" applyFill="1" applyBorder="1"/>
    <xf numFmtId="0" fontId="5" fillId="2" borderId="3" xfId="0" applyFont="1" applyFill="1" applyBorder="1"/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/>
    <xf numFmtId="0" fontId="5" fillId="2" borderId="4" xfId="0" applyFont="1" applyFill="1" applyBorder="1"/>
    <xf numFmtId="0" fontId="0" fillId="0" borderId="4" xfId="0" applyBorder="1"/>
    <xf numFmtId="0" fontId="0" fillId="8" borderId="4" xfId="0" applyFill="1" applyBorder="1"/>
    <xf numFmtId="0" fontId="0" fillId="3" borderId="0" xfId="0" applyFill="1"/>
    <xf numFmtId="0" fontId="5" fillId="2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9" fillId="0" borderId="0" xfId="0" applyFont="1"/>
  </cellXfs>
  <cellStyles count="2">
    <cellStyle name="Good" xfId="1" builtinId="26"/>
    <cellStyle name="Normal" xfId="0" builtinId="0"/>
  </cellStyles>
  <dxfs count="2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numFmt numFmtId="0" formatCode="General"/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olas"/>
        <family val="3"/>
        <scheme val="none"/>
      </font>
      <fill>
        <patternFill patternType="solid">
          <fgColor indexed="64"/>
          <bgColor rgb="FFFFF8E8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  <dxf>
      <fill>
        <patternFill patternType="solid">
          <fgColor indexed="64"/>
          <bgColor rgb="FFFBFBFB"/>
        </patternFill>
      </fill>
      <border diagonalUp="0" diagonalDown="0">
        <left style="thin">
          <color rgb="FFD8D8D8"/>
        </left>
        <right style="thin">
          <color rgb="FFD8D8D8"/>
        </right>
        <top style="thin">
          <color rgb="FFD8D8D8"/>
        </top>
        <bottom style="thin">
          <color rgb="FFD8D8D8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rms" displayName="firms" ref="A1:G15">
  <autoFilter ref="A1:G15" xr:uid="{00000000-0009-0000-0100-000001000000}"/>
  <tableColumns count="7">
    <tableColumn id="1" xr3:uid="{00000000-0010-0000-0000-000001000000}" name="ticker"/>
    <tableColumn id="2" xr3:uid="{00000000-0010-0000-0000-000002000000}" name="name"/>
    <tableColumn id="3" xr3:uid="{00000000-0010-0000-0000-000003000000}" name="sector"/>
    <tableColumn id="4" xr3:uid="{00000000-0010-0000-0000-000004000000}" name="sale"/>
    <tableColumn id="5" xr3:uid="{00000000-0010-0000-0000-000005000000}" name="cogs"/>
    <tableColumn id="6" xr3:uid="{00000000-0010-0000-0000-000006000000}" name="ni"/>
    <tableColumn id="7" xr3:uid="{00000000-0010-0000-0000-000007000000}" name="at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B98A2A-C701-49AE-8BF3-D4B2E858DE16}" name="firms3" displayName="firms3" ref="A10:J24">
  <autoFilter ref="A10:J24" xr:uid="{B1B98A2A-C701-49AE-8BF3-D4B2E858DE16}"/>
  <tableColumns count="10">
    <tableColumn id="1" xr3:uid="{4BCDFAF7-F544-41D3-8BE6-844AF3540908}" name="ticker"/>
    <tableColumn id="2" xr3:uid="{90FDA5F0-53BA-43AB-B768-24440E1E55CE}" name="name"/>
    <tableColumn id="3" xr3:uid="{4EADD0AB-395A-42F3-92DC-2E8261DB19BF}" name="sector"/>
    <tableColumn id="4" xr3:uid="{2416E233-E612-4423-87D2-60778BED11C8}" name="sale"/>
    <tableColumn id="5" xr3:uid="{FA01D800-A482-4047-BF4D-2150163074A4}" name="cogs"/>
    <tableColumn id="6" xr3:uid="{BA332CA0-532C-4F91-83D9-BC98B0D1FC35}" name="ni"/>
    <tableColumn id="7" xr3:uid="{4C51AD6C-65D7-462E-A2DA-5D8E049F3BDC}" name="at"/>
    <tableColumn id="8" xr3:uid="{3CA1427E-6440-4F89-9111-1BCFB15DFDB1}" name="profitable" dataDxfId="21"/>
    <tableColumn id="9" xr3:uid="{7087076C-71A5-495D-BECA-31E8ADBDEB06}" name="Screen Pass" dataDxfId="20"/>
    <tableColumn id="10" xr3:uid="{F5F3E11C-7895-44E8-9ED5-0119C8FCB148}" name="Margin &gt; 0.10" dataDxfId="1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7B11EF-1E56-4957-967E-8D51092217DE}" name="firms4" displayName="firms4" ref="A6:G20">
  <autoFilter ref="A6:G20" xr:uid="{267B11EF-1E56-4957-967E-8D51092217DE}"/>
  <tableColumns count="7">
    <tableColumn id="1" xr3:uid="{3BB37B9E-E0CE-40FF-98E9-77BB4BA0CD03}" name="ticker"/>
    <tableColumn id="2" xr3:uid="{68415EF7-A26F-4521-9BD1-6D3D13FF2244}" name="name" dataDxfId="18"/>
    <tableColumn id="3" xr3:uid="{7BB380C8-A221-4A5B-BCB4-CAD6987CD673}" name="sector" dataDxfId="17"/>
    <tableColumn id="4" xr3:uid="{75269190-D3DC-4FAF-ADCA-AC8E72254DD9}" name="sale" dataDxfId="16"/>
    <tableColumn id="5" xr3:uid="{D25E2D2F-6483-4D59-A890-48FCE7AE180A}" name="cogs" dataDxfId="15"/>
    <tableColumn id="6" xr3:uid="{8A3E725D-EEBF-4B0D-BF4D-8A76198B27CB}" name="ni" dataDxfId="14"/>
    <tableColumn id="7" xr3:uid="{1D799BB8-A604-4C68-BC28-E00EAB46A32A}" name="at" dataDxfId="1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5E12AB-8747-4264-A61B-A66C2EB16AAC}" name="firms45" displayName="firms45" ref="A25:G39">
  <autoFilter ref="A25:G39" xr:uid="{645E12AB-8747-4264-A61B-A66C2EB16AAC}"/>
  <tableColumns count="7">
    <tableColumn id="1" xr3:uid="{4C853547-FD99-4AA2-8A96-272B2E17A716}" name="ticker"/>
    <tableColumn id="2" xr3:uid="{F7358071-77D8-4B63-A992-AE084C47CBF2}" name="name" dataDxfId="12"/>
    <tableColumn id="3" xr3:uid="{C813542A-E1EC-4B88-8EE1-A49384588BDF}" name="sector" dataDxfId="11"/>
    <tableColumn id="4" xr3:uid="{05D106C7-5872-475A-BCFB-A3E0DC3F0E29}" name="sale" dataDxfId="10"/>
    <tableColumn id="5" xr3:uid="{E9A52990-1208-4A8D-877B-65E02B7D3BE1}" name="cogs" dataDxfId="9"/>
    <tableColumn id="6" xr3:uid="{90DF33E9-460B-49B4-B945-C42DB68036C4}" name="ni" dataDxfId="8"/>
    <tableColumn id="7" xr3:uid="{C99DE286-A32E-4882-AE3B-5F46857673D8}" name="at" dataDxfId="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88DB62-B146-45EC-8CA4-09C36D22A972}" name="firms456" displayName="firms456" ref="A44:G58">
  <autoFilter ref="A44:G58" xr:uid="{5C88DB62-B146-45EC-8CA4-09C36D22A972}"/>
  <tableColumns count="7">
    <tableColumn id="1" xr3:uid="{859D8983-87AA-4B70-BF2A-E5553C85401F}" name="ticker"/>
    <tableColumn id="2" xr3:uid="{5A264737-8E3C-409B-8D08-DD776F01AA4E}" name="name" dataDxfId="6"/>
    <tableColumn id="3" xr3:uid="{E0745C52-0B3D-428E-BC28-F4502AF57943}" name="sector" dataDxfId="5"/>
    <tableColumn id="4" xr3:uid="{A95614EF-4D55-407A-ADDB-E226D5D24EB0}" name="sale" dataDxfId="4"/>
    <tableColumn id="5" xr3:uid="{71C9B9B1-A8F8-4CD2-9C2B-744854F7DED3}" name="cogs" dataDxfId="3"/>
    <tableColumn id="6" xr3:uid="{38D57FFA-B003-4B0E-A256-D0BB0D479CD3}" name="ni" dataDxfId="2"/>
    <tableColumn id="7" xr3:uid="{16293101-A9AD-4708-B2B4-C670CF441E05}" name="at" dataDxfId="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D4A160D-EDB0-4B78-8077-24788798E633}" name="Table6" displayName="Table6" ref="A6:H20" totalsRowShown="0">
  <autoFilter ref="A6:H20" xr:uid="{FD4A160D-EDB0-4B78-8077-24788798E633}"/>
  <tableColumns count="8">
    <tableColumn id="1" xr3:uid="{B66CA512-5F5F-41A6-9FF0-7095F63EE711}" name="ticker"/>
    <tableColumn id="2" xr3:uid="{11B45CC5-1219-4E60-8E45-75215408C1AD}" name="name"/>
    <tableColumn id="3" xr3:uid="{F47B3E32-810C-41F0-8A2C-041EEFFB70DB}" name="sector"/>
    <tableColumn id="4" xr3:uid="{37CD2CDC-BA2E-46E2-B27D-AB028212A658}" name="sale"/>
    <tableColumn id="5" xr3:uid="{2013598A-385C-4887-94F0-8B34072CD59F}" name="cogs"/>
    <tableColumn id="6" xr3:uid="{BF0C0061-5799-4245-882F-E9581A1CD5B6}" name="ni"/>
    <tableColumn id="7" xr3:uid="{AC8985E2-8229-4AE2-8193-1DE49CA41B44}" name="at"/>
    <tableColumn id="8" xr3:uid="{5AF528F3-672E-422D-99EE-3D0FDEB58269}" name="margin" dataDxfId="0">
      <calculatedColumnFormula>(Table6[[#This Row],[sale]]-Table6[[#This Row],[cogs]])/Table6[[#This Row],[sale]]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workbookViewId="0">
      <selection activeCell="C36" sqref="C36"/>
    </sheetView>
  </sheetViews>
  <sheetFormatPr defaultRowHeight="14.25" x14ac:dyDescent="0.45"/>
  <cols>
    <col min="1" max="1" width="92" customWidth="1"/>
  </cols>
  <sheetData>
    <row r="1" spans="1:1" ht="21" x14ac:dyDescent="0.65">
      <c r="A1" s="1" t="s">
        <v>0</v>
      </c>
    </row>
    <row r="3" spans="1:1" x14ac:dyDescent="0.45">
      <c r="A3" t="s">
        <v>1</v>
      </c>
    </row>
    <row r="4" spans="1:1" x14ac:dyDescent="0.45">
      <c r="A4" t="s">
        <v>2</v>
      </c>
    </row>
    <row r="5" spans="1:1" x14ac:dyDescent="0.45">
      <c r="A5" t="s">
        <v>3</v>
      </c>
    </row>
    <row r="6" spans="1:1" x14ac:dyDescent="0.45">
      <c r="A6" t="s">
        <v>4</v>
      </c>
    </row>
    <row r="7" spans="1:1" x14ac:dyDescent="0.45">
      <c r="A7" t="s">
        <v>5</v>
      </c>
    </row>
    <row r="9" spans="1:1" x14ac:dyDescent="0.45">
      <c r="A9" t="s">
        <v>6</v>
      </c>
    </row>
    <row r="10" spans="1:1" x14ac:dyDescent="0.45">
      <c r="A10" t="s">
        <v>7</v>
      </c>
    </row>
    <row r="11" spans="1:1" x14ac:dyDescent="0.45">
      <c r="A11" t="s">
        <v>8</v>
      </c>
    </row>
    <row r="12" spans="1:1" x14ac:dyDescent="0.45">
      <c r="A12" t="s">
        <v>9</v>
      </c>
    </row>
    <row r="14" spans="1:1" x14ac:dyDescent="0.45">
      <c r="A14" t="s">
        <v>10</v>
      </c>
    </row>
    <row r="15" spans="1:1" x14ac:dyDescent="0.45">
      <c r="A15" t="s">
        <v>11</v>
      </c>
    </row>
    <row r="16" spans="1:1" x14ac:dyDescent="0.45">
      <c r="A16" t="s">
        <v>12</v>
      </c>
    </row>
    <row r="17" spans="1:1" x14ac:dyDescent="0.45">
      <c r="A17" t="s">
        <v>13</v>
      </c>
    </row>
    <row r="18" spans="1:1" x14ac:dyDescent="0.45">
      <c r="A18" t="s">
        <v>273</v>
      </c>
    </row>
    <row r="19" spans="1:1" x14ac:dyDescent="0.45">
      <c r="A19" t="s">
        <v>14</v>
      </c>
    </row>
    <row r="20" spans="1:1" x14ac:dyDescent="0.45">
      <c r="A20" t="s">
        <v>15</v>
      </c>
    </row>
    <row r="21" spans="1:1" x14ac:dyDescent="0.45">
      <c r="A21" t="s">
        <v>16</v>
      </c>
    </row>
    <row r="22" spans="1:1" x14ac:dyDescent="0.45">
      <c r="A22" t="s">
        <v>17</v>
      </c>
    </row>
    <row r="23" spans="1:1" x14ac:dyDescent="0.45">
      <c r="A23" t="s">
        <v>18</v>
      </c>
    </row>
    <row r="25" spans="1:1" x14ac:dyDescent="0.45">
      <c r="A25" t="s">
        <v>19</v>
      </c>
    </row>
    <row r="30" spans="1:1" ht="36" x14ac:dyDescent="1.05">
      <c r="A30" s="42" t="s">
        <v>275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H58"/>
  <sheetViews>
    <sheetView workbookViewId="0">
      <selection activeCell="L55" sqref="L55"/>
    </sheetView>
  </sheetViews>
  <sheetFormatPr defaultRowHeight="14.25" x14ac:dyDescent="0.45"/>
  <cols>
    <col min="1" max="1" width="56" customWidth="1"/>
    <col min="2" max="2" width="34" customWidth="1"/>
    <col min="3" max="3" width="12" customWidth="1"/>
    <col min="8" max="8" width="13" hidden="1" customWidth="1"/>
  </cols>
  <sheetData>
    <row r="1" spans="1:7" ht="18" x14ac:dyDescent="0.55000000000000004">
      <c r="A1" s="2" t="s">
        <v>235</v>
      </c>
    </row>
    <row r="2" spans="1:7" x14ac:dyDescent="0.45">
      <c r="A2" s="3" t="s">
        <v>236</v>
      </c>
    </row>
    <row r="5" spans="1:7" x14ac:dyDescent="0.45">
      <c r="A5" s="29" t="s">
        <v>234</v>
      </c>
    </row>
    <row r="6" spans="1:7" x14ac:dyDescent="0.45">
      <c r="A6" s="5" t="s">
        <v>156</v>
      </c>
      <c r="B6" s="5" t="s">
        <v>157</v>
      </c>
      <c r="C6" s="5" t="s">
        <v>158</v>
      </c>
      <c r="D6" s="5" t="s">
        <v>159</v>
      </c>
      <c r="E6" s="5" t="s">
        <v>160</v>
      </c>
      <c r="F6" s="5" t="s">
        <v>161</v>
      </c>
      <c r="G6" s="5" t="s">
        <v>162</v>
      </c>
    </row>
    <row r="7" spans="1:7" x14ac:dyDescent="0.45">
      <c r="A7" s="22" t="s">
        <v>164</v>
      </c>
      <c r="B7" s="24"/>
      <c r="C7" s="24"/>
      <c r="D7" s="24"/>
      <c r="E7" s="24"/>
      <c r="F7" s="24"/>
      <c r="G7" s="24"/>
    </row>
    <row r="8" spans="1:7" x14ac:dyDescent="0.45">
      <c r="A8" s="22" t="s">
        <v>167</v>
      </c>
      <c r="B8" s="24"/>
      <c r="C8" s="24"/>
      <c r="D8" s="24"/>
      <c r="E8" s="24"/>
      <c r="F8" s="24"/>
      <c r="G8" s="24"/>
    </row>
    <row r="9" spans="1:7" x14ac:dyDescent="0.45">
      <c r="A9" s="22" t="s">
        <v>170</v>
      </c>
      <c r="B9" s="24"/>
      <c r="C9" s="24"/>
      <c r="D9" s="24"/>
      <c r="E9" s="24"/>
      <c r="F9" s="24"/>
      <c r="G9" s="24"/>
    </row>
    <row r="10" spans="1:7" x14ac:dyDescent="0.45">
      <c r="A10" s="22" t="s">
        <v>173</v>
      </c>
      <c r="B10" s="24"/>
      <c r="C10" s="24"/>
      <c r="D10" s="24"/>
      <c r="E10" s="24"/>
      <c r="F10" s="24"/>
      <c r="G10" s="24"/>
    </row>
    <row r="11" spans="1:7" x14ac:dyDescent="0.45">
      <c r="A11" s="22" t="s">
        <v>176</v>
      </c>
      <c r="B11" s="24"/>
      <c r="C11" s="24"/>
      <c r="D11" s="24"/>
      <c r="E11" s="24"/>
      <c r="F11" s="24"/>
      <c r="G11" s="24"/>
    </row>
    <row r="12" spans="1:7" x14ac:dyDescent="0.45">
      <c r="A12" s="22" t="s">
        <v>179</v>
      </c>
      <c r="B12" s="24"/>
      <c r="C12" s="24"/>
      <c r="D12" s="24"/>
      <c r="E12" s="24"/>
      <c r="F12" s="24"/>
      <c r="G12" s="24"/>
    </row>
    <row r="13" spans="1:7" x14ac:dyDescent="0.45">
      <c r="A13" s="22" t="s">
        <v>181</v>
      </c>
      <c r="B13" s="24"/>
      <c r="C13" s="24"/>
      <c r="D13" s="24"/>
      <c r="E13" s="24"/>
      <c r="F13" s="24"/>
      <c r="G13" s="24"/>
    </row>
    <row r="14" spans="1:7" x14ac:dyDescent="0.45">
      <c r="A14" s="22" t="s">
        <v>183</v>
      </c>
      <c r="B14" s="24"/>
      <c r="C14" s="24"/>
      <c r="D14" s="24"/>
      <c r="E14" s="24"/>
      <c r="F14" s="24"/>
      <c r="G14" s="24"/>
    </row>
    <row r="15" spans="1:7" x14ac:dyDescent="0.45">
      <c r="A15" s="22" t="s">
        <v>185</v>
      </c>
      <c r="B15" s="24"/>
      <c r="C15" s="24"/>
      <c r="D15" s="24"/>
      <c r="E15" s="24"/>
      <c r="F15" s="24"/>
      <c r="G15" s="24"/>
    </row>
    <row r="16" spans="1:7" x14ac:dyDescent="0.45">
      <c r="A16" s="22" t="s">
        <v>187</v>
      </c>
      <c r="B16" s="24"/>
      <c r="C16" s="24"/>
      <c r="D16" s="24"/>
      <c r="E16" s="24"/>
      <c r="F16" s="24"/>
      <c r="G16" s="24"/>
    </row>
    <row r="17" spans="1:7" x14ac:dyDescent="0.45">
      <c r="A17" s="22" t="s">
        <v>189</v>
      </c>
      <c r="B17" s="24"/>
      <c r="C17" s="24"/>
      <c r="D17" s="24"/>
      <c r="E17" s="24"/>
      <c r="F17" s="24"/>
      <c r="G17" s="24"/>
    </row>
    <row r="18" spans="1:7" x14ac:dyDescent="0.45">
      <c r="A18" s="22" t="s">
        <v>191</v>
      </c>
      <c r="B18" s="24"/>
      <c r="C18" s="24"/>
      <c r="D18" s="24"/>
      <c r="E18" s="24"/>
      <c r="F18" s="24"/>
      <c r="G18" s="24"/>
    </row>
    <row r="19" spans="1:7" x14ac:dyDescent="0.45">
      <c r="A19" s="22" t="s">
        <v>193</v>
      </c>
      <c r="B19" s="24"/>
      <c r="C19" s="24"/>
      <c r="D19" s="24"/>
      <c r="E19" s="24"/>
      <c r="F19" s="24"/>
      <c r="G19" s="24"/>
    </row>
    <row r="20" spans="1:7" x14ac:dyDescent="0.45">
      <c r="A20" s="22" t="s">
        <v>195</v>
      </c>
      <c r="B20" s="24"/>
      <c r="C20" s="24"/>
      <c r="D20" s="24"/>
      <c r="E20" s="24"/>
      <c r="F20" s="24"/>
      <c r="G20" s="24"/>
    </row>
    <row r="23" spans="1:7" ht="18" x14ac:dyDescent="0.55000000000000004">
      <c r="A23" s="2" t="s">
        <v>237</v>
      </c>
    </row>
    <row r="24" spans="1:7" x14ac:dyDescent="0.45">
      <c r="A24" s="3" t="s">
        <v>236</v>
      </c>
    </row>
    <row r="25" spans="1:7" x14ac:dyDescent="0.45">
      <c r="A25" s="5" t="s">
        <v>156</v>
      </c>
      <c r="B25" s="5" t="s">
        <v>157</v>
      </c>
      <c r="C25" s="5" t="s">
        <v>158</v>
      </c>
      <c r="D25" s="5" t="s">
        <v>159</v>
      </c>
      <c r="E25" s="5" t="s">
        <v>160</v>
      </c>
      <c r="F25" s="5" t="s">
        <v>161</v>
      </c>
      <c r="G25" s="5" t="s">
        <v>162</v>
      </c>
    </row>
    <row r="26" spans="1:7" x14ac:dyDescent="0.45">
      <c r="A26" s="22" t="s">
        <v>164</v>
      </c>
      <c r="B26" s="24"/>
      <c r="C26" s="24"/>
      <c r="D26" s="24"/>
      <c r="E26" s="24"/>
      <c r="F26" s="24"/>
      <c r="G26" s="24"/>
    </row>
    <row r="27" spans="1:7" x14ac:dyDescent="0.45">
      <c r="A27" s="22" t="s">
        <v>167</v>
      </c>
      <c r="B27" s="24"/>
      <c r="C27" s="24"/>
      <c r="D27" s="24"/>
      <c r="E27" s="24"/>
      <c r="F27" s="24"/>
      <c r="G27" s="24"/>
    </row>
    <row r="28" spans="1:7" x14ac:dyDescent="0.45">
      <c r="A28" s="22" t="s">
        <v>170</v>
      </c>
      <c r="B28" s="24"/>
      <c r="C28" s="24"/>
      <c r="D28" s="24"/>
      <c r="E28" s="24"/>
      <c r="F28" s="24"/>
      <c r="G28" s="24"/>
    </row>
    <row r="29" spans="1:7" x14ac:dyDescent="0.45">
      <c r="A29" s="22" t="s">
        <v>173</v>
      </c>
      <c r="B29" s="24"/>
      <c r="C29" s="24"/>
      <c r="D29" s="24"/>
      <c r="E29" s="24"/>
      <c r="F29" s="24"/>
      <c r="G29" s="24"/>
    </row>
    <row r="30" spans="1:7" x14ac:dyDescent="0.45">
      <c r="A30" s="22" t="s">
        <v>176</v>
      </c>
      <c r="B30" s="24"/>
      <c r="C30" s="24"/>
      <c r="D30" s="24"/>
      <c r="E30" s="24"/>
      <c r="F30" s="24"/>
      <c r="G30" s="24"/>
    </row>
    <row r="31" spans="1:7" x14ac:dyDescent="0.45">
      <c r="A31" s="22" t="s">
        <v>179</v>
      </c>
      <c r="B31" s="24"/>
      <c r="C31" s="24"/>
      <c r="D31" s="24"/>
      <c r="E31" s="24"/>
      <c r="F31" s="24"/>
      <c r="G31" s="24"/>
    </row>
    <row r="32" spans="1:7" x14ac:dyDescent="0.45">
      <c r="A32" s="22" t="s">
        <v>181</v>
      </c>
      <c r="B32" s="24"/>
      <c r="C32" s="24"/>
      <c r="D32" s="24"/>
      <c r="E32" s="24"/>
      <c r="F32" s="24"/>
      <c r="G32" s="24"/>
    </row>
    <row r="33" spans="1:7" x14ac:dyDescent="0.45">
      <c r="A33" s="22" t="s">
        <v>183</v>
      </c>
      <c r="B33" s="24"/>
      <c r="C33" s="24"/>
      <c r="D33" s="24"/>
      <c r="E33" s="24"/>
      <c r="F33" s="24"/>
      <c r="G33" s="24"/>
    </row>
    <row r="34" spans="1:7" x14ac:dyDescent="0.45">
      <c r="A34" s="22" t="s">
        <v>185</v>
      </c>
      <c r="B34" s="24"/>
      <c r="C34" s="24"/>
      <c r="D34" s="24"/>
      <c r="E34" s="24"/>
      <c r="F34" s="24"/>
      <c r="G34" s="24"/>
    </row>
    <row r="35" spans="1:7" x14ac:dyDescent="0.45">
      <c r="A35" s="22" t="s">
        <v>187</v>
      </c>
      <c r="B35" s="24"/>
      <c r="C35" s="24"/>
      <c r="D35" s="24"/>
      <c r="E35" s="24"/>
      <c r="F35" s="24"/>
      <c r="G35" s="24"/>
    </row>
    <row r="36" spans="1:7" x14ac:dyDescent="0.45">
      <c r="A36" s="22" t="s">
        <v>189</v>
      </c>
      <c r="B36" s="24"/>
      <c r="C36" s="24"/>
      <c r="D36" s="24"/>
      <c r="E36" s="24"/>
      <c r="F36" s="24"/>
      <c r="G36" s="24"/>
    </row>
    <row r="37" spans="1:7" x14ac:dyDescent="0.45">
      <c r="A37" s="22" t="s">
        <v>191</v>
      </c>
      <c r="B37" s="24"/>
      <c r="C37" s="24"/>
      <c r="D37" s="24"/>
      <c r="E37" s="24"/>
      <c r="F37" s="24"/>
      <c r="G37" s="24"/>
    </row>
    <row r="38" spans="1:7" x14ac:dyDescent="0.45">
      <c r="A38" s="22" t="s">
        <v>193</v>
      </c>
      <c r="B38" s="24"/>
      <c r="C38" s="24"/>
      <c r="D38" s="24"/>
      <c r="E38" s="24"/>
      <c r="F38" s="24"/>
      <c r="G38" s="24"/>
    </row>
    <row r="39" spans="1:7" x14ac:dyDescent="0.45">
      <c r="A39" s="22" t="s">
        <v>195</v>
      </c>
      <c r="B39" s="24"/>
      <c r="C39" s="24"/>
      <c r="D39" s="24"/>
      <c r="E39" s="24"/>
      <c r="F39" s="24"/>
      <c r="G39" s="24"/>
    </row>
    <row r="42" spans="1:7" ht="18" x14ac:dyDescent="0.55000000000000004">
      <c r="A42" s="2" t="s">
        <v>238</v>
      </c>
    </row>
    <row r="43" spans="1:7" x14ac:dyDescent="0.45">
      <c r="A43" s="3" t="s">
        <v>236</v>
      </c>
    </row>
    <row r="44" spans="1:7" x14ac:dyDescent="0.45">
      <c r="A44" s="5" t="s">
        <v>156</v>
      </c>
      <c r="B44" s="5" t="s">
        <v>157</v>
      </c>
      <c r="C44" s="5" t="s">
        <v>158</v>
      </c>
      <c r="D44" s="5" t="s">
        <v>159</v>
      </c>
      <c r="E44" s="5" t="s">
        <v>160</v>
      </c>
      <c r="F44" s="5" t="s">
        <v>161</v>
      </c>
      <c r="G44" s="5" t="s">
        <v>162</v>
      </c>
    </row>
    <row r="45" spans="1:7" x14ac:dyDescent="0.45">
      <c r="A45" s="22" t="s">
        <v>164</v>
      </c>
      <c r="B45" s="24"/>
      <c r="C45" s="24"/>
      <c r="D45" s="24"/>
      <c r="E45" s="24"/>
      <c r="F45" s="24"/>
      <c r="G45" s="24"/>
    </row>
    <row r="46" spans="1:7" x14ac:dyDescent="0.45">
      <c r="A46" s="22" t="s">
        <v>167</v>
      </c>
      <c r="B46" s="24"/>
      <c r="C46" s="24"/>
      <c r="D46" s="24"/>
      <c r="E46" s="24"/>
      <c r="F46" s="24"/>
      <c r="G46" s="24"/>
    </row>
    <row r="47" spans="1:7" x14ac:dyDescent="0.45">
      <c r="A47" s="22" t="s">
        <v>170</v>
      </c>
      <c r="B47" s="24"/>
      <c r="C47" s="24"/>
      <c r="D47" s="24"/>
      <c r="E47" s="24"/>
      <c r="F47" s="24"/>
      <c r="G47" s="24"/>
    </row>
    <row r="48" spans="1:7" x14ac:dyDescent="0.45">
      <c r="A48" s="22" t="s">
        <v>173</v>
      </c>
      <c r="B48" s="24"/>
      <c r="C48" s="24"/>
      <c r="D48" s="24"/>
      <c r="E48" s="24"/>
      <c r="F48" s="24"/>
      <c r="G48" s="24"/>
    </row>
    <row r="49" spans="1:7" x14ac:dyDescent="0.45">
      <c r="A49" s="22" t="s">
        <v>176</v>
      </c>
      <c r="B49" s="24"/>
      <c r="C49" s="24"/>
      <c r="D49" s="24"/>
      <c r="E49" s="24"/>
      <c r="F49" s="24"/>
      <c r="G49" s="24"/>
    </row>
    <row r="50" spans="1:7" x14ac:dyDescent="0.45">
      <c r="A50" s="22" t="s">
        <v>179</v>
      </c>
      <c r="B50" s="24"/>
      <c r="C50" s="24"/>
      <c r="D50" s="24"/>
      <c r="E50" s="24"/>
      <c r="F50" s="24"/>
      <c r="G50" s="24"/>
    </row>
    <row r="51" spans="1:7" x14ac:dyDescent="0.45">
      <c r="A51" s="22" t="s">
        <v>181</v>
      </c>
      <c r="B51" s="24"/>
      <c r="C51" s="24"/>
      <c r="D51" s="24"/>
      <c r="E51" s="24"/>
      <c r="F51" s="24"/>
      <c r="G51" s="24"/>
    </row>
    <row r="52" spans="1:7" x14ac:dyDescent="0.45">
      <c r="A52" s="22" t="s">
        <v>183</v>
      </c>
      <c r="B52" s="24"/>
      <c r="C52" s="24"/>
      <c r="D52" s="24"/>
      <c r="E52" s="24"/>
      <c r="F52" s="24"/>
      <c r="G52" s="24"/>
    </row>
    <row r="53" spans="1:7" x14ac:dyDescent="0.45">
      <c r="A53" s="22" t="s">
        <v>185</v>
      </c>
      <c r="B53" s="24"/>
      <c r="C53" s="24"/>
      <c r="D53" s="24"/>
      <c r="E53" s="24"/>
      <c r="F53" s="24"/>
      <c r="G53" s="24"/>
    </row>
    <row r="54" spans="1:7" x14ac:dyDescent="0.45">
      <c r="A54" s="22" t="s">
        <v>187</v>
      </c>
      <c r="B54" s="24"/>
      <c r="C54" s="24"/>
      <c r="D54" s="24"/>
      <c r="E54" s="24"/>
      <c r="F54" s="24"/>
      <c r="G54" s="24"/>
    </row>
    <row r="55" spans="1:7" x14ac:dyDescent="0.45">
      <c r="A55" s="22" t="s">
        <v>189</v>
      </c>
      <c r="B55" s="24"/>
      <c r="C55" s="24"/>
      <c r="D55" s="24"/>
      <c r="E55" s="24"/>
      <c r="F55" s="24"/>
      <c r="G55" s="24"/>
    </row>
    <row r="56" spans="1:7" x14ac:dyDescent="0.45">
      <c r="A56" s="22" t="s">
        <v>191</v>
      </c>
      <c r="B56" s="24"/>
      <c r="C56" s="24"/>
      <c r="D56" s="24"/>
      <c r="E56" s="24"/>
      <c r="F56" s="24"/>
      <c r="G56" s="24"/>
    </row>
    <row r="57" spans="1:7" x14ac:dyDescent="0.45">
      <c r="A57" s="22" t="s">
        <v>193</v>
      </c>
      <c r="B57" s="24"/>
      <c r="C57" s="24"/>
      <c r="D57" s="24"/>
      <c r="E57" s="24"/>
      <c r="F57" s="24"/>
      <c r="G57" s="24"/>
    </row>
    <row r="58" spans="1:7" x14ac:dyDescent="0.45">
      <c r="A58" s="22" t="s">
        <v>195</v>
      </c>
      <c r="B58" s="24"/>
      <c r="C58" s="24"/>
      <c r="D58" s="24"/>
      <c r="E58" s="24"/>
      <c r="F58" s="24"/>
      <c r="G58" s="24"/>
    </row>
  </sheetData>
  <pageMargins left="0.75" right="0.75" top="1" bottom="1" header="0.5" footer="0.5"/>
  <tableParts count="3">
    <tablePart r:id="rId1"/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H24"/>
  <sheetViews>
    <sheetView workbookViewId="0">
      <selection activeCell="B12" sqref="B12"/>
    </sheetView>
  </sheetViews>
  <sheetFormatPr defaultRowHeight="14.25" x14ac:dyDescent="0.45"/>
  <cols>
    <col min="1" max="1" width="36.265625" customWidth="1"/>
    <col min="2" max="2" width="34" customWidth="1"/>
    <col min="3" max="3" width="18.46484375" customWidth="1"/>
    <col min="4" max="4" width="19.33203125" customWidth="1"/>
    <col min="5" max="5" width="15.9296875" customWidth="1"/>
    <col min="8" max="8" width="13" hidden="1" customWidth="1"/>
  </cols>
  <sheetData>
    <row r="1" spans="1:5" ht="18" x14ac:dyDescent="0.55000000000000004">
      <c r="A1" s="2" t="s">
        <v>243</v>
      </c>
    </row>
    <row r="3" spans="1:5" x14ac:dyDescent="0.45">
      <c r="A3" t="s">
        <v>242</v>
      </c>
      <c r="B3" t="s">
        <v>244</v>
      </c>
    </row>
    <row r="4" spans="1:5" x14ac:dyDescent="0.45">
      <c r="A4" t="s">
        <v>254</v>
      </c>
      <c r="B4" t="s">
        <v>255</v>
      </c>
    </row>
    <row r="5" spans="1:5" x14ac:dyDescent="0.45">
      <c r="A5" t="s">
        <v>256</v>
      </c>
      <c r="B5" t="s">
        <v>257</v>
      </c>
    </row>
    <row r="6" spans="1:5" x14ac:dyDescent="0.45">
      <c r="A6" t="s">
        <v>241</v>
      </c>
      <c r="B6" t="s">
        <v>258</v>
      </c>
    </row>
    <row r="8" spans="1:5" x14ac:dyDescent="0.45">
      <c r="A8" s="5" t="s">
        <v>156</v>
      </c>
      <c r="B8" s="5" t="s">
        <v>157</v>
      </c>
      <c r="C8" s="5" t="s">
        <v>222</v>
      </c>
      <c r="D8" s="5" t="s">
        <v>160</v>
      </c>
      <c r="E8" s="31" t="s">
        <v>241</v>
      </c>
    </row>
    <row r="9" spans="1:5" x14ac:dyDescent="0.45">
      <c r="A9" s="22" t="s">
        <v>164</v>
      </c>
      <c r="B9" s="24"/>
      <c r="C9" s="24"/>
      <c r="D9" s="24"/>
      <c r="E9" s="24"/>
    </row>
    <row r="10" spans="1:5" x14ac:dyDescent="0.45">
      <c r="A10" s="22" t="s">
        <v>167</v>
      </c>
      <c r="B10" s="24"/>
      <c r="C10" s="24"/>
      <c r="D10" s="24"/>
      <c r="E10" s="24"/>
    </row>
    <row r="11" spans="1:5" x14ac:dyDescent="0.45">
      <c r="A11" s="22" t="s">
        <v>170</v>
      </c>
      <c r="B11" s="24"/>
      <c r="C11" s="24"/>
      <c r="D11" s="24"/>
      <c r="E11" s="24"/>
    </row>
    <row r="12" spans="1:5" x14ac:dyDescent="0.45">
      <c r="A12" s="22" t="s">
        <v>173</v>
      </c>
      <c r="B12" s="24"/>
      <c r="C12" s="24"/>
      <c r="D12" s="24"/>
      <c r="E12" s="24"/>
    </row>
    <row r="13" spans="1:5" x14ac:dyDescent="0.45">
      <c r="A13" s="22" t="s">
        <v>176</v>
      </c>
      <c r="B13" s="24"/>
      <c r="C13" s="24"/>
      <c r="D13" s="24"/>
      <c r="E13" s="24"/>
    </row>
    <row r="14" spans="1:5" x14ac:dyDescent="0.45">
      <c r="A14" s="22" t="s">
        <v>179</v>
      </c>
      <c r="B14" s="24"/>
      <c r="C14" s="24"/>
      <c r="D14" s="24"/>
      <c r="E14" s="24"/>
    </row>
    <row r="15" spans="1:5" x14ac:dyDescent="0.45">
      <c r="A15" s="22" t="s">
        <v>181</v>
      </c>
      <c r="B15" s="24"/>
      <c r="C15" s="24"/>
      <c r="D15" s="24"/>
      <c r="E15" s="24"/>
    </row>
    <row r="16" spans="1:5" x14ac:dyDescent="0.45">
      <c r="A16" s="22" t="s">
        <v>183</v>
      </c>
      <c r="B16" s="24"/>
      <c r="C16" s="24"/>
      <c r="D16" s="24"/>
      <c r="E16" s="24"/>
    </row>
    <row r="17" spans="1:5" x14ac:dyDescent="0.45">
      <c r="A17" s="22" t="s">
        <v>185</v>
      </c>
      <c r="B17" s="24"/>
      <c r="C17" s="24"/>
      <c r="D17" s="24"/>
      <c r="E17" s="24"/>
    </row>
    <row r="18" spans="1:5" x14ac:dyDescent="0.45">
      <c r="A18" s="30" t="s">
        <v>239</v>
      </c>
      <c r="B18" s="24"/>
      <c r="C18" s="24"/>
      <c r="D18" s="24"/>
      <c r="E18" s="24"/>
    </row>
    <row r="19" spans="1:5" x14ac:dyDescent="0.45">
      <c r="A19" s="22" t="s">
        <v>187</v>
      </c>
      <c r="B19" s="24"/>
      <c r="C19" s="24"/>
      <c r="D19" s="24"/>
      <c r="E19" s="24"/>
    </row>
    <row r="20" spans="1:5" x14ac:dyDescent="0.45">
      <c r="A20" s="30" t="s">
        <v>240</v>
      </c>
      <c r="B20" s="24"/>
      <c r="C20" s="24"/>
      <c r="D20" s="24"/>
      <c r="E20" s="24"/>
    </row>
    <row r="21" spans="1:5" x14ac:dyDescent="0.45">
      <c r="A21" s="22" t="s">
        <v>189</v>
      </c>
      <c r="B21" s="24"/>
      <c r="C21" s="24"/>
      <c r="D21" s="24"/>
      <c r="E21" s="24"/>
    </row>
    <row r="22" spans="1:5" x14ac:dyDescent="0.45">
      <c r="A22" s="22" t="s">
        <v>191</v>
      </c>
      <c r="B22" s="24"/>
      <c r="C22" s="24"/>
      <c r="D22" s="24"/>
      <c r="E22" s="24"/>
    </row>
    <row r="23" spans="1:5" x14ac:dyDescent="0.45">
      <c r="A23" s="22" t="s">
        <v>193</v>
      </c>
      <c r="B23" s="24"/>
      <c r="C23" s="24"/>
      <c r="D23" s="24"/>
      <c r="E23" s="24"/>
    </row>
    <row r="24" spans="1:5" x14ac:dyDescent="0.45">
      <c r="A24" s="22" t="s">
        <v>195</v>
      </c>
      <c r="B24" s="24"/>
      <c r="C24" s="24"/>
      <c r="D24" s="24"/>
      <c r="E24" s="24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92F5-7E22-4121-8402-5495F5A8AC1D}">
  <sheetPr>
    <tabColor rgb="FFFF0000"/>
  </sheetPr>
  <dimension ref="A1:J20"/>
  <sheetViews>
    <sheetView tabSelected="1" workbookViewId="0"/>
  </sheetViews>
  <sheetFormatPr defaultRowHeight="14.25" x14ac:dyDescent="0.45"/>
  <cols>
    <col min="1" max="1" width="9.1328125" customWidth="1"/>
  </cols>
  <sheetData>
    <row r="1" spans="1:10" ht="18" x14ac:dyDescent="0.55000000000000004">
      <c r="A1" s="2" t="s">
        <v>259</v>
      </c>
    </row>
    <row r="2" spans="1:10" x14ac:dyDescent="0.45">
      <c r="A2" t="s">
        <v>260</v>
      </c>
    </row>
    <row r="3" spans="1:10" ht="18" x14ac:dyDescent="0.55000000000000004">
      <c r="A3" s="2"/>
    </row>
    <row r="4" spans="1:10" ht="18" x14ac:dyDescent="0.55000000000000004">
      <c r="A4" s="2"/>
    </row>
    <row r="6" spans="1:10" x14ac:dyDescent="0.45">
      <c r="A6" t="s">
        <v>156</v>
      </c>
      <c r="B6" t="s">
        <v>157</v>
      </c>
      <c r="C6" t="s">
        <v>158</v>
      </c>
      <c r="D6" t="s">
        <v>159</v>
      </c>
      <c r="E6" t="s">
        <v>160</v>
      </c>
      <c r="F6" t="s">
        <v>161</v>
      </c>
      <c r="G6" t="s">
        <v>162</v>
      </c>
      <c r="H6" t="s">
        <v>223</v>
      </c>
      <c r="J6" t="s">
        <v>261</v>
      </c>
    </row>
    <row r="7" spans="1:10" x14ac:dyDescent="0.45">
      <c r="A7" t="s">
        <v>164</v>
      </c>
      <c r="B7" t="s">
        <v>165</v>
      </c>
      <c r="C7" t="s">
        <v>166</v>
      </c>
      <c r="D7">
        <v>391035</v>
      </c>
      <c r="E7">
        <v>210352</v>
      </c>
      <c r="F7">
        <v>93736</v>
      </c>
      <c r="G7">
        <v>364980</v>
      </c>
      <c r="H7" s="24"/>
    </row>
    <row r="8" spans="1:10" x14ac:dyDescent="0.45">
      <c r="A8" t="s">
        <v>167</v>
      </c>
      <c r="B8" t="s">
        <v>168</v>
      </c>
      <c r="C8" t="s">
        <v>166</v>
      </c>
      <c r="D8">
        <v>245122</v>
      </c>
      <c r="E8">
        <v>74114</v>
      </c>
      <c r="F8">
        <v>88136</v>
      </c>
      <c r="G8">
        <v>512163</v>
      </c>
      <c r="H8" s="24"/>
    </row>
    <row r="9" spans="1:10" x14ac:dyDescent="0.45">
      <c r="A9" t="s">
        <v>170</v>
      </c>
      <c r="B9" t="s">
        <v>171</v>
      </c>
      <c r="C9" t="s">
        <v>166</v>
      </c>
      <c r="D9">
        <v>60922</v>
      </c>
      <c r="E9">
        <v>16621</v>
      </c>
      <c r="F9">
        <v>29760</v>
      </c>
      <c r="G9">
        <v>65728</v>
      </c>
      <c r="H9" s="24"/>
    </row>
    <row r="10" spans="1:10" x14ac:dyDescent="0.45">
      <c r="A10" t="s">
        <v>173</v>
      </c>
      <c r="B10" t="s">
        <v>174</v>
      </c>
      <c r="C10" t="s">
        <v>169</v>
      </c>
      <c r="D10">
        <v>344582</v>
      </c>
      <c r="E10">
        <v>220218</v>
      </c>
      <c r="F10">
        <v>36010</v>
      </c>
      <c r="G10">
        <v>376317</v>
      </c>
      <c r="H10" s="24"/>
    </row>
    <row r="11" spans="1:10" x14ac:dyDescent="0.45">
      <c r="A11" t="s">
        <v>176</v>
      </c>
      <c r="B11" t="s">
        <v>177</v>
      </c>
      <c r="C11" t="s">
        <v>169</v>
      </c>
      <c r="D11">
        <v>200949</v>
      </c>
      <c r="E11">
        <v>132554</v>
      </c>
      <c r="F11">
        <v>21369</v>
      </c>
      <c r="G11">
        <v>261632</v>
      </c>
      <c r="H11" s="24"/>
    </row>
    <row r="12" spans="1:10" x14ac:dyDescent="0.45">
      <c r="A12" t="s">
        <v>179</v>
      </c>
      <c r="B12" t="s">
        <v>180</v>
      </c>
      <c r="C12" t="s">
        <v>169</v>
      </c>
      <c r="D12">
        <v>58269</v>
      </c>
      <c r="E12">
        <v>35162</v>
      </c>
      <c r="F12">
        <v>10957</v>
      </c>
      <c r="G12">
        <v>95924</v>
      </c>
      <c r="H12" s="24"/>
    </row>
    <row r="13" spans="1:10" x14ac:dyDescent="0.45">
      <c r="A13" t="s">
        <v>181</v>
      </c>
      <c r="B13" t="s">
        <v>182</v>
      </c>
      <c r="C13" t="s">
        <v>172</v>
      </c>
      <c r="D13">
        <v>85159</v>
      </c>
      <c r="E13">
        <v>27556</v>
      </c>
      <c r="F13">
        <v>35153</v>
      </c>
      <c r="G13">
        <v>187378</v>
      </c>
      <c r="H13" s="24"/>
    </row>
    <row r="14" spans="1:10" x14ac:dyDescent="0.45">
      <c r="A14" t="s">
        <v>183</v>
      </c>
      <c r="B14" t="s">
        <v>184</v>
      </c>
      <c r="C14" t="s">
        <v>172</v>
      </c>
      <c r="D14">
        <v>58496</v>
      </c>
      <c r="E14">
        <v>21548</v>
      </c>
      <c r="F14">
        <v>2119</v>
      </c>
      <c r="G14">
        <v>226501</v>
      </c>
      <c r="H14" s="24"/>
    </row>
    <row r="15" spans="1:10" x14ac:dyDescent="0.45">
      <c r="A15" t="s">
        <v>185</v>
      </c>
      <c r="B15" t="s">
        <v>186</v>
      </c>
      <c r="C15" t="s">
        <v>172</v>
      </c>
      <c r="D15">
        <v>371622</v>
      </c>
      <c r="E15">
        <v>290000</v>
      </c>
      <c r="F15">
        <v>14405</v>
      </c>
      <c r="G15">
        <v>298278</v>
      </c>
      <c r="H15" s="24"/>
    </row>
    <row r="16" spans="1:10" x14ac:dyDescent="0.45">
      <c r="A16" t="s">
        <v>187</v>
      </c>
      <c r="B16" t="s">
        <v>188</v>
      </c>
      <c r="C16" t="s">
        <v>175</v>
      </c>
      <c r="D16">
        <v>648125</v>
      </c>
      <c r="E16">
        <v>490142</v>
      </c>
      <c r="F16">
        <v>15511</v>
      </c>
      <c r="G16">
        <v>252399</v>
      </c>
      <c r="H16" s="24"/>
    </row>
    <row r="17" spans="1:8" x14ac:dyDescent="0.45">
      <c r="A17" t="s">
        <v>189</v>
      </c>
      <c r="B17" t="s">
        <v>190</v>
      </c>
      <c r="C17" t="s">
        <v>175</v>
      </c>
      <c r="D17">
        <v>45754</v>
      </c>
      <c r="E17">
        <v>18520</v>
      </c>
      <c r="F17">
        <v>10714</v>
      </c>
      <c r="G17">
        <v>97703</v>
      </c>
      <c r="H17" s="24"/>
    </row>
    <row r="18" spans="1:8" x14ac:dyDescent="0.45">
      <c r="A18" t="s">
        <v>191</v>
      </c>
      <c r="B18" t="s">
        <v>192</v>
      </c>
      <c r="C18" t="s">
        <v>175</v>
      </c>
      <c r="D18">
        <v>84039</v>
      </c>
      <c r="E18">
        <v>42325</v>
      </c>
      <c r="F18">
        <v>14879</v>
      </c>
      <c r="G18">
        <v>122370</v>
      </c>
      <c r="H18" s="24"/>
    </row>
    <row r="19" spans="1:8" x14ac:dyDescent="0.45">
      <c r="A19" t="s">
        <v>193</v>
      </c>
      <c r="B19" t="s">
        <v>194</v>
      </c>
      <c r="C19" t="s">
        <v>178</v>
      </c>
      <c r="D19">
        <v>67060</v>
      </c>
      <c r="E19">
        <v>43000</v>
      </c>
      <c r="F19">
        <v>10792</v>
      </c>
      <c r="G19">
        <v>87764</v>
      </c>
      <c r="H19" s="24"/>
    </row>
    <row r="20" spans="1:8" x14ac:dyDescent="0.45">
      <c r="A20" t="s">
        <v>195</v>
      </c>
      <c r="B20" t="s">
        <v>196</v>
      </c>
      <c r="C20" t="s">
        <v>178</v>
      </c>
      <c r="D20">
        <v>77794</v>
      </c>
      <c r="E20">
        <v>73782</v>
      </c>
      <c r="F20">
        <v>-11817</v>
      </c>
      <c r="G20">
        <v>156363</v>
      </c>
      <c r="H20" s="2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1F7C-69B5-41EA-824C-1BC5FC456EBD}">
  <sheetPr>
    <tabColor rgb="FFFF0000"/>
  </sheetPr>
  <dimension ref="A1:L20"/>
  <sheetViews>
    <sheetView workbookViewId="0">
      <selection activeCell="L55" sqref="L55"/>
    </sheetView>
  </sheetViews>
  <sheetFormatPr defaultRowHeight="14.25" x14ac:dyDescent="0.45"/>
  <cols>
    <col min="1" max="1" width="9.1328125" customWidth="1"/>
    <col min="11" max="11" width="45.73046875" customWidth="1"/>
  </cols>
  <sheetData>
    <row r="1" spans="1:12" ht="18" x14ac:dyDescent="0.55000000000000004">
      <c r="A1" s="2" t="s">
        <v>259</v>
      </c>
    </row>
    <row r="2" spans="1:12" x14ac:dyDescent="0.45">
      <c r="A2" t="s">
        <v>263</v>
      </c>
    </row>
    <row r="3" spans="1:12" ht="18" x14ac:dyDescent="0.55000000000000004">
      <c r="A3" s="2"/>
    </row>
    <row r="4" spans="1:12" ht="18" x14ac:dyDescent="0.55000000000000004">
      <c r="A4" s="2"/>
    </row>
    <row r="6" spans="1:12" x14ac:dyDescent="0.45">
      <c r="A6" t="s">
        <v>156</v>
      </c>
      <c r="B6" t="s">
        <v>157</v>
      </c>
      <c r="C6" t="s">
        <v>158</v>
      </c>
      <c r="D6" t="s">
        <v>159</v>
      </c>
      <c r="E6" t="s">
        <v>160</v>
      </c>
      <c r="F6" t="s">
        <v>161</v>
      </c>
      <c r="G6" t="s">
        <v>162</v>
      </c>
      <c r="H6" t="s">
        <v>223</v>
      </c>
    </row>
    <row r="7" spans="1:12" x14ac:dyDescent="0.45">
      <c r="A7" t="s">
        <v>164</v>
      </c>
      <c r="B7" t="s">
        <v>165</v>
      </c>
      <c r="C7" t="s">
        <v>166</v>
      </c>
      <c r="D7">
        <v>391035</v>
      </c>
      <c r="E7">
        <v>210352</v>
      </c>
      <c r="F7">
        <v>93736</v>
      </c>
      <c r="G7">
        <v>364980</v>
      </c>
      <c r="H7">
        <f>(Table6[[#This Row],[sale]]-Table6[[#This Row],[cogs]])/Table6[[#This Row],[sale]]</f>
        <v>0.46206349815233932</v>
      </c>
      <c r="K7" t="str">
        <f ca="1">_xlfn.FORMULATEXT(Table6[[#This Row],[margin]])</f>
        <v>=([@sale]-[@cogs])/[@sale]</v>
      </c>
      <c r="L7" t="s">
        <v>262</v>
      </c>
    </row>
    <row r="8" spans="1:12" x14ac:dyDescent="0.45">
      <c r="A8" t="s">
        <v>167</v>
      </c>
      <c r="B8" t="s">
        <v>168</v>
      </c>
      <c r="C8" t="s">
        <v>166</v>
      </c>
      <c r="D8">
        <v>245122</v>
      </c>
      <c r="E8">
        <v>74114</v>
      </c>
      <c r="F8">
        <v>88136</v>
      </c>
      <c r="G8">
        <v>512163</v>
      </c>
      <c r="H8">
        <f>(Table6[[#This Row],[sale]]-Table6[[#This Row],[cogs]])/Table6[[#This Row],[sale]]</f>
        <v>0.69764443827971379</v>
      </c>
    </row>
    <row r="9" spans="1:12" x14ac:dyDescent="0.45">
      <c r="A9" t="s">
        <v>170</v>
      </c>
      <c r="B9" t="s">
        <v>171</v>
      </c>
      <c r="C9" t="s">
        <v>166</v>
      </c>
      <c r="D9">
        <v>60922</v>
      </c>
      <c r="E9">
        <v>16621</v>
      </c>
      <c r="F9">
        <v>29760</v>
      </c>
      <c r="G9">
        <v>65728</v>
      </c>
      <c r="H9">
        <f>(Table6[[#This Row],[sale]]-Table6[[#This Row],[cogs]])/Table6[[#This Row],[sale]]</f>
        <v>0.72717573290436954</v>
      </c>
    </row>
    <row r="10" spans="1:12" x14ac:dyDescent="0.45">
      <c r="A10" t="s">
        <v>173</v>
      </c>
      <c r="B10" t="s">
        <v>174</v>
      </c>
      <c r="C10" t="s">
        <v>169</v>
      </c>
      <c r="D10">
        <v>344582</v>
      </c>
      <c r="E10">
        <v>220218</v>
      </c>
      <c r="F10">
        <v>36010</v>
      </c>
      <c r="G10">
        <v>376317</v>
      </c>
      <c r="H10">
        <f>(Table6[[#This Row],[sale]]-Table6[[#This Row],[cogs]])/Table6[[#This Row],[sale]]</f>
        <v>0.36091264198362072</v>
      </c>
    </row>
    <row r="11" spans="1:12" x14ac:dyDescent="0.45">
      <c r="A11" t="s">
        <v>176</v>
      </c>
      <c r="B11" t="s">
        <v>177</v>
      </c>
      <c r="C11" t="s">
        <v>169</v>
      </c>
      <c r="D11">
        <v>200949</v>
      </c>
      <c r="E11">
        <v>132554</v>
      </c>
      <c r="F11">
        <v>21369</v>
      </c>
      <c r="G11">
        <v>261632</v>
      </c>
      <c r="H11">
        <f>(Table6[[#This Row],[sale]]-Table6[[#This Row],[cogs]])/Table6[[#This Row],[sale]]</f>
        <v>0.34035999183872523</v>
      </c>
    </row>
    <row r="12" spans="1:12" x14ac:dyDescent="0.45">
      <c r="A12" t="s">
        <v>179</v>
      </c>
      <c r="B12" t="s">
        <v>180</v>
      </c>
      <c r="C12" t="s">
        <v>169</v>
      </c>
      <c r="D12">
        <v>58269</v>
      </c>
      <c r="E12">
        <v>35162</v>
      </c>
      <c r="F12">
        <v>10957</v>
      </c>
      <c r="G12">
        <v>95924</v>
      </c>
      <c r="H12">
        <f>(Table6[[#This Row],[sale]]-Table6[[#This Row],[cogs]])/Table6[[#This Row],[sale]]</f>
        <v>0.39655734610170074</v>
      </c>
    </row>
    <row r="13" spans="1:12" x14ac:dyDescent="0.45">
      <c r="A13" t="s">
        <v>181</v>
      </c>
      <c r="B13" t="s">
        <v>182</v>
      </c>
      <c r="C13" t="s">
        <v>172</v>
      </c>
      <c r="D13">
        <v>85159</v>
      </c>
      <c r="E13">
        <v>27556</v>
      </c>
      <c r="F13">
        <v>35153</v>
      </c>
      <c r="G13">
        <v>187378</v>
      </c>
      <c r="H13">
        <f>(Table6[[#This Row],[sale]]-Table6[[#This Row],[cogs]])/Table6[[#This Row],[sale]]</f>
        <v>0.67641705515564998</v>
      </c>
    </row>
    <row r="14" spans="1:12" x14ac:dyDescent="0.45">
      <c r="A14" t="s">
        <v>183</v>
      </c>
      <c r="B14" t="s">
        <v>184</v>
      </c>
      <c r="C14" t="s">
        <v>172</v>
      </c>
      <c r="D14">
        <v>58496</v>
      </c>
      <c r="E14">
        <v>21548</v>
      </c>
      <c r="F14">
        <v>2119</v>
      </c>
      <c r="G14">
        <v>226501</v>
      </c>
      <c r="H14">
        <f>(Table6[[#This Row],[sale]]-Table6[[#This Row],[cogs]])/Table6[[#This Row],[sale]]</f>
        <v>0.63163293216630201</v>
      </c>
    </row>
    <row r="15" spans="1:12" x14ac:dyDescent="0.45">
      <c r="A15" t="s">
        <v>185</v>
      </c>
      <c r="B15" t="s">
        <v>186</v>
      </c>
      <c r="C15" t="s">
        <v>172</v>
      </c>
      <c r="D15">
        <v>371622</v>
      </c>
      <c r="E15">
        <v>290000</v>
      </c>
      <c r="F15">
        <v>14405</v>
      </c>
      <c r="G15">
        <v>298278</v>
      </c>
      <c r="H15">
        <f>(Table6[[#This Row],[sale]]-Table6[[#This Row],[cogs]])/Table6[[#This Row],[sale]]</f>
        <v>0.21963715818762075</v>
      </c>
    </row>
    <row r="16" spans="1:12" x14ac:dyDescent="0.45">
      <c r="A16" t="s">
        <v>187</v>
      </c>
      <c r="B16" t="s">
        <v>188</v>
      </c>
      <c r="C16" t="s">
        <v>175</v>
      </c>
      <c r="D16">
        <v>648125</v>
      </c>
      <c r="E16">
        <v>490142</v>
      </c>
      <c r="F16">
        <v>15511</v>
      </c>
      <c r="G16">
        <v>252399</v>
      </c>
      <c r="H16">
        <f>(Table6[[#This Row],[sale]]-Table6[[#This Row],[cogs]])/Table6[[#This Row],[sale]]</f>
        <v>0.24375390549662487</v>
      </c>
    </row>
    <row r="17" spans="1:8" x14ac:dyDescent="0.45">
      <c r="A17" t="s">
        <v>189</v>
      </c>
      <c r="B17" t="s">
        <v>190</v>
      </c>
      <c r="C17" t="s">
        <v>175</v>
      </c>
      <c r="D17">
        <v>45754</v>
      </c>
      <c r="E17">
        <v>18520</v>
      </c>
      <c r="F17">
        <v>10714</v>
      </c>
      <c r="G17">
        <v>97703</v>
      </c>
      <c r="H17">
        <f>(Table6[[#This Row],[sale]]-Table6[[#This Row],[cogs]])/Table6[[#This Row],[sale]]</f>
        <v>0.5952266468505486</v>
      </c>
    </row>
    <row r="18" spans="1:8" x14ac:dyDescent="0.45">
      <c r="A18" t="s">
        <v>191</v>
      </c>
      <c r="B18" t="s">
        <v>192</v>
      </c>
      <c r="C18" t="s">
        <v>175</v>
      </c>
      <c r="D18">
        <v>84039</v>
      </c>
      <c r="E18">
        <v>42325</v>
      </c>
      <c r="F18">
        <v>14879</v>
      </c>
      <c r="G18">
        <v>122370</v>
      </c>
      <c r="H18">
        <f>(Table6[[#This Row],[sale]]-Table6[[#This Row],[cogs]])/Table6[[#This Row],[sale]]</f>
        <v>0.49636478301740861</v>
      </c>
    </row>
    <row r="19" spans="1:8" x14ac:dyDescent="0.45">
      <c r="A19" t="s">
        <v>193</v>
      </c>
      <c r="B19" t="s">
        <v>194</v>
      </c>
      <c r="C19" t="s">
        <v>178</v>
      </c>
      <c r="D19">
        <v>67060</v>
      </c>
      <c r="E19">
        <v>43000</v>
      </c>
      <c r="F19">
        <v>10792</v>
      </c>
      <c r="G19">
        <v>87764</v>
      </c>
      <c r="H19">
        <f>(Table6[[#This Row],[sale]]-Table6[[#This Row],[cogs]])/Table6[[#This Row],[sale]]</f>
        <v>0.35878317924246944</v>
      </c>
    </row>
    <row r="20" spans="1:8" x14ac:dyDescent="0.45">
      <c r="A20" t="s">
        <v>195</v>
      </c>
      <c r="B20" t="s">
        <v>196</v>
      </c>
      <c r="C20" t="s">
        <v>178</v>
      </c>
      <c r="D20">
        <v>77794</v>
      </c>
      <c r="E20">
        <v>73782</v>
      </c>
      <c r="F20">
        <v>-11817</v>
      </c>
      <c r="G20">
        <v>156363</v>
      </c>
      <c r="H20">
        <f>(Table6[[#This Row],[sale]]-Table6[[#This Row],[cogs]])/Table6[[#This Row],[sale]]</f>
        <v>5.1572100676144692E-2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40AA-4728-4F11-BF9C-1E3241D8A968}">
  <sheetPr>
    <tabColor rgb="FFFF0000"/>
  </sheetPr>
  <dimension ref="A1:H16"/>
  <sheetViews>
    <sheetView workbookViewId="0">
      <selection activeCell="L55" sqref="L55"/>
    </sheetView>
  </sheetViews>
  <sheetFormatPr defaultRowHeight="14.25" x14ac:dyDescent="0.45"/>
  <cols>
    <col min="1" max="1" width="10.73046875" bestFit="1" customWidth="1"/>
    <col min="2" max="2" width="19.59765625" bestFit="1" customWidth="1"/>
    <col min="3" max="3" width="11.86328125" customWidth="1"/>
    <col min="4" max="4" width="8.53125" bestFit="1" customWidth="1"/>
    <col min="5" max="14" width="14.73046875" bestFit="1" customWidth="1"/>
    <col min="15" max="15" width="10.19921875" bestFit="1" customWidth="1"/>
  </cols>
  <sheetData>
    <row r="1" spans="1:8" ht="18" x14ac:dyDescent="0.55000000000000004">
      <c r="A1" s="2" t="s">
        <v>259</v>
      </c>
    </row>
    <row r="4" spans="1:8" x14ac:dyDescent="0.45">
      <c r="A4" t="s">
        <v>264</v>
      </c>
      <c r="B4" s="38" t="s">
        <v>166</v>
      </c>
      <c r="C4" t="s">
        <v>265</v>
      </c>
    </row>
    <row r="7" spans="1:8" x14ac:dyDescent="0.45">
      <c r="A7" s="36" t="s">
        <v>266</v>
      </c>
      <c r="B7" s="40" t="s">
        <v>267</v>
      </c>
      <c r="C7" s="40" t="s">
        <v>271</v>
      </c>
      <c r="D7" s="40" t="s">
        <v>268</v>
      </c>
      <c r="E7" s="40" t="s">
        <v>269</v>
      </c>
      <c r="F7" s="40" t="s">
        <v>270</v>
      </c>
    </row>
    <row r="8" spans="1:8" x14ac:dyDescent="0.45">
      <c r="A8" s="37" t="s">
        <v>159</v>
      </c>
      <c r="B8" s="41">
        <f>SUMIFS(firms[sale],firms[sector], B4)</f>
        <v>697079</v>
      </c>
      <c r="C8" s="41"/>
      <c r="D8" s="41"/>
      <c r="E8" s="41"/>
      <c r="F8" s="41"/>
      <c r="H8" s="25" t="s">
        <v>274</v>
      </c>
    </row>
    <row r="9" spans="1:8" x14ac:dyDescent="0.45">
      <c r="A9" s="37" t="s">
        <v>160</v>
      </c>
      <c r="B9" s="41"/>
      <c r="C9" s="41"/>
      <c r="D9" s="41"/>
      <c r="E9" s="41"/>
      <c r="F9" s="41"/>
    </row>
    <row r="10" spans="1:8" x14ac:dyDescent="0.45">
      <c r="A10" s="37" t="s">
        <v>161</v>
      </c>
      <c r="B10" s="41"/>
      <c r="C10" s="41"/>
      <c r="D10" s="41"/>
      <c r="E10" s="41"/>
      <c r="F10" s="41"/>
    </row>
    <row r="11" spans="1:8" x14ac:dyDescent="0.45">
      <c r="A11" s="37" t="s">
        <v>162</v>
      </c>
      <c r="B11" s="41"/>
      <c r="C11" s="41"/>
      <c r="D11" s="41"/>
      <c r="E11" s="41"/>
      <c r="F11" s="41"/>
    </row>
    <row r="12" spans="1:8" x14ac:dyDescent="0.45">
      <c r="A12" s="35"/>
    </row>
    <row r="16" spans="1:8" ht="18" x14ac:dyDescent="0.55000000000000004">
      <c r="A16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E46BF69-F59D-46E4-896B-528747DE5F91}">
          <x14:formula1>
            <xm:f>Firms!$I$2:$I$6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workbookViewId="0">
      <pane ySplit="4" topLeftCell="A5" activePane="bottomLeft" state="frozen"/>
      <selection pane="bottomLeft" activeCell="A5" sqref="A5"/>
    </sheetView>
  </sheetViews>
  <sheetFormatPr defaultRowHeight="14.25" x14ac:dyDescent="0.45"/>
  <cols>
    <col min="1" max="1" width="16" customWidth="1"/>
    <col min="2" max="2" width="46" customWidth="1"/>
    <col min="3" max="3" width="40" customWidth="1"/>
    <col min="4" max="4" width="16" customWidth="1"/>
    <col min="6" max="6" width="8" customWidth="1"/>
    <col min="7" max="7" width="10" customWidth="1"/>
    <col min="8" max="8" width="8" customWidth="1"/>
  </cols>
  <sheetData>
    <row r="1" spans="1:8" ht="18" x14ac:dyDescent="0.55000000000000004">
      <c r="A1" s="2" t="s">
        <v>20</v>
      </c>
    </row>
    <row r="2" spans="1:8" x14ac:dyDescent="0.45">
      <c r="A2" s="3" t="s">
        <v>21</v>
      </c>
      <c r="F2" s="4" t="s">
        <v>22</v>
      </c>
    </row>
    <row r="3" spans="1:8" x14ac:dyDescent="0.45">
      <c r="F3" s="5" t="s">
        <v>23</v>
      </c>
      <c r="G3" s="5" t="s">
        <v>24</v>
      </c>
      <c r="H3" s="5" t="s">
        <v>25</v>
      </c>
    </row>
    <row r="4" spans="1:8" x14ac:dyDescent="0.45">
      <c r="A4" s="6" t="s">
        <v>26</v>
      </c>
      <c r="B4" s="6" t="s">
        <v>27</v>
      </c>
      <c r="C4" s="6" t="s">
        <v>28</v>
      </c>
      <c r="D4" s="6" t="s">
        <v>29</v>
      </c>
      <c r="F4" s="7" t="s">
        <v>30</v>
      </c>
      <c r="G4" s="7" t="s">
        <v>31</v>
      </c>
      <c r="H4" s="7">
        <v>10</v>
      </c>
    </row>
    <row r="5" spans="1:8" x14ac:dyDescent="0.45">
      <c r="A5" s="8" t="s">
        <v>32</v>
      </c>
      <c r="B5" s="9"/>
      <c r="C5" s="9"/>
      <c r="D5" s="9"/>
      <c r="F5" s="7" t="s">
        <v>33</v>
      </c>
      <c r="G5" s="7" t="s">
        <v>34</v>
      </c>
      <c r="H5" s="7">
        <v>25</v>
      </c>
    </row>
    <row r="6" spans="1:8" x14ac:dyDescent="0.45">
      <c r="A6" s="10" t="s">
        <v>35</v>
      </c>
      <c r="B6" s="11" t="s">
        <v>36</v>
      </c>
      <c r="C6" s="12" t="str">
        <f t="shared" ref="C6:C15" ca="1" si="0">_xlfn.FORMULATEXT(D6)</f>
        <v>=TRIM("  Apple  ")</v>
      </c>
      <c r="D6" s="13" t="str">
        <f>TRIM("  Apple  ")</f>
        <v>Apple</v>
      </c>
      <c r="F6" s="7" t="s">
        <v>37</v>
      </c>
      <c r="G6" s="7" t="s">
        <v>38</v>
      </c>
      <c r="H6" s="7">
        <v>40</v>
      </c>
    </row>
    <row r="7" spans="1:8" x14ac:dyDescent="0.45">
      <c r="A7" s="10" t="s">
        <v>39</v>
      </c>
      <c r="B7" s="11" t="s">
        <v>40</v>
      </c>
      <c r="C7" s="12" t="str">
        <f t="shared" ca="1" si="0"/>
        <v>=PROPER("apple inc")</v>
      </c>
      <c r="D7" s="13" t="str">
        <f>PROPER("apple inc")</f>
        <v>Apple Inc</v>
      </c>
      <c r="F7" s="7" t="s">
        <v>41</v>
      </c>
      <c r="G7" s="7" t="s">
        <v>31</v>
      </c>
      <c r="H7" s="7">
        <v>12</v>
      </c>
    </row>
    <row r="8" spans="1:8" x14ac:dyDescent="0.45">
      <c r="A8" s="10" t="s">
        <v>42</v>
      </c>
      <c r="B8" s="11" t="s">
        <v>43</v>
      </c>
      <c r="C8" s="12" t="str">
        <f t="shared" ca="1" si="0"/>
        <v>=UPPER("apple")</v>
      </c>
      <c r="D8" s="13" t="str">
        <f>UPPER("apple")</f>
        <v>APPLE</v>
      </c>
    </row>
    <row r="9" spans="1:8" x14ac:dyDescent="0.45">
      <c r="A9" s="10" t="s">
        <v>44</v>
      </c>
      <c r="B9" s="11" t="s">
        <v>45</v>
      </c>
      <c r="C9" s="12" t="str">
        <f t="shared" ca="1" si="0"/>
        <v>=LOWER("APPLE")</v>
      </c>
      <c r="D9" s="13" t="str">
        <f>LOWER("APPLE")</f>
        <v>apple</v>
      </c>
    </row>
    <row r="10" spans="1:8" x14ac:dyDescent="0.45">
      <c r="A10" s="10" t="s">
        <v>46</v>
      </c>
      <c r="B10" s="11" t="s">
        <v>47</v>
      </c>
      <c r="C10" s="12" t="str">
        <f t="shared" ca="1" si="0"/>
        <v>=LEFT("AAPL:US",4)</v>
      </c>
      <c r="D10" s="13" t="str">
        <f>LEFT("AAPL:US",4)</f>
        <v>AAPL</v>
      </c>
    </row>
    <row r="11" spans="1:8" x14ac:dyDescent="0.45">
      <c r="A11" s="10" t="s">
        <v>48</v>
      </c>
      <c r="B11" s="11" t="s">
        <v>49</v>
      </c>
      <c r="C11" s="12" t="str">
        <f t="shared" ca="1" si="0"/>
        <v>=RIGHT("AAPL:US",2)</v>
      </c>
      <c r="D11" s="13" t="str">
        <f>RIGHT("AAPL:US",2)</f>
        <v>US</v>
      </c>
    </row>
    <row r="12" spans="1:8" x14ac:dyDescent="0.45">
      <c r="A12" s="10" t="s">
        <v>50</v>
      </c>
      <c r="B12" s="11" t="s">
        <v>51</v>
      </c>
      <c r="C12" s="12" t="str">
        <f t="shared" ca="1" si="0"/>
        <v>=MID("AAPL:US",6,2)</v>
      </c>
      <c r="D12" s="13" t="str">
        <f>MID("AAPL:US",6,2)</f>
        <v>US</v>
      </c>
    </row>
    <row r="13" spans="1:8" x14ac:dyDescent="0.45">
      <c r="A13" s="10" t="s">
        <v>52</v>
      </c>
      <c r="B13" s="11" t="s">
        <v>53</v>
      </c>
      <c r="C13" s="12" t="str">
        <f t="shared" ca="1" si="0"/>
        <v>=LEN("Apple")</v>
      </c>
      <c r="D13" s="13">
        <f>LEN("Apple")</f>
        <v>5</v>
      </c>
    </row>
    <row r="14" spans="1:8" x14ac:dyDescent="0.45">
      <c r="A14" s="10" t="s">
        <v>54</v>
      </c>
      <c r="B14" s="11" t="s">
        <v>55</v>
      </c>
      <c r="C14" s="12" t="str">
        <f t="shared" ca="1" si="0"/>
        <v>=FIND(":","AAPL:US")</v>
      </c>
      <c r="D14" s="13">
        <f>FIND(":","AAPL:US")</f>
        <v>5</v>
      </c>
    </row>
    <row r="15" spans="1:8" x14ac:dyDescent="0.45">
      <c r="A15" s="10" t="s">
        <v>56</v>
      </c>
      <c r="B15" s="11" t="s">
        <v>57</v>
      </c>
      <c r="C15" s="12" t="str">
        <f t="shared" ca="1" si="0"/>
        <v>=SUBSTITUTE("x, inc.",", inc.","")</v>
      </c>
      <c r="D15" s="13" t="str">
        <f>SUBSTITUTE("x, inc.",", inc.","")</f>
        <v>x</v>
      </c>
    </row>
    <row r="16" spans="1:8" x14ac:dyDescent="0.45">
      <c r="A16" s="8" t="s">
        <v>58</v>
      </c>
      <c r="B16" s="9"/>
      <c r="C16" s="9"/>
      <c r="D16" s="9"/>
    </row>
    <row r="17" spans="1:4" x14ac:dyDescent="0.45">
      <c r="A17" s="10" t="s">
        <v>59</v>
      </c>
      <c r="B17" s="11" t="s">
        <v>60</v>
      </c>
      <c r="C17" s="12" t="str">
        <f t="shared" ref="C17:C22" ca="1" si="1">_xlfn.FORMULATEXT(D17)</f>
        <v>=IF(10&gt;5,"bigger","smaller")</v>
      </c>
      <c r="D17" s="13" t="str">
        <f>IF(10&gt;5,"bigger","smaller")</f>
        <v>bigger</v>
      </c>
    </row>
    <row r="18" spans="1:4" x14ac:dyDescent="0.45">
      <c r="A18" s="10" t="s">
        <v>61</v>
      </c>
      <c r="B18" s="11" t="s">
        <v>62</v>
      </c>
      <c r="C18" s="12" t="str">
        <f t="shared" ca="1" si="1"/>
        <v>=@IFS(3&gt;5,"a",3&gt;1,"b",TRUE,"c")</v>
      </c>
      <c r="D18" s="13" t="str">
        <f>_xlfn.IFS(3&gt;5,"a",3&gt;1,"b",TRUE,"c")</f>
        <v>b</v>
      </c>
    </row>
    <row r="19" spans="1:4" x14ac:dyDescent="0.45">
      <c r="A19" s="10" t="s">
        <v>63</v>
      </c>
      <c r="B19" s="11" t="s">
        <v>64</v>
      </c>
      <c r="C19" s="12" t="str">
        <f t="shared" ca="1" si="1"/>
        <v>=AND(TRUE,TRUE)</v>
      </c>
      <c r="D19" s="13" t="b">
        <f>AND(TRUE,TRUE)</f>
        <v>1</v>
      </c>
    </row>
    <row r="20" spans="1:4" x14ac:dyDescent="0.45">
      <c r="A20" s="10" t="s">
        <v>63</v>
      </c>
      <c r="B20" s="11" t="s">
        <v>65</v>
      </c>
      <c r="C20" s="12" t="str">
        <f t="shared" ca="1" si="1"/>
        <v>=AND(TRUE,FALSE)</v>
      </c>
      <c r="D20" s="13" t="b">
        <f>AND(TRUE,FALSE)</f>
        <v>0</v>
      </c>
    </row>
    <row r="21" spans="1:4" x14ac:dyDescent="0.45">
      <c r="A21" s="10" t="s">
        <v>66</v>
      </c>
      <c r="B21" s="11" t="s">
        <v>67</v>
      </c>
      <c r="C21" s="12" t="str">
        <f t="shared" ca="1" si="1"/>
        <v>=OR(FALSE,TRUE)</v>
      </c>
      <c r="D21" s="13" t="b">
        <f>OR(FALSE,TRUE)</f>
        <v>1</v>
      </c>
    </row>
    <row r="22" spans="1:4" x14ac:dyDescent="0.45">
      <c r="A22" s="10" t="s">
        <v>68</v>
      </c>
      <c r="B22" s="11" t="s">
        <v>69</v>
      </c>
      <c r="C22" s="12" t="str">
        <f t="shared" ca="1" si="1"/>
        <v>=NOT(TRUE)</v>
      </c>
      <c r="D22" s="13" t="b">
        <f>NOT(TRUE)</f>
        <v>0</v>
      </c>
    </row>
    <row r="23" spans="1:4" x14ac:dyDescent="0.45">
      <c r="A23" s="8" t="s">
        <v>70</v>
      </c>
      <c r="B23" s="9"/>
      <c r="C23" s="9"/>
      <c r="D23" s="9"/>
    </row>
    <row r="24" spans="1:4" x14ac:dyDescent="0.45">
      <c r="A24" s="10" t="s">
        <v>71</v>
      </c>
      <c r="B24" s="11" t="s">
        <v>72</v>
      </c>
      <c r="C24" s="12" t="str">
        <f t="shared" ref="C24:C30" ca="1" si="2">_xlfn.FORMULATEXT(D24)</f>
        <v>=SUM(H4:H7)</v>
      </c>
      <c r="D24" s="13">
        <f>SUM(H4:H7)</f>
        <v>87</v>
      </c>
    </row>
    <row r="25" spans="1:4" x14ac:dyDescent="0.45">
      <c r="A25" s="10" t="s">
        <v>73</v>
      </c>
      <c r="B25" s="11" t="s">
        <v>74</v>
      </c>
      <c r="C25" s="12" t="str">
        <f t="shared" ca="1" si="2"/>
        <v>=AVERAGE(H4:H7)</v>
      </c>
      <c r="D25" s="13">
        <f>AVERAGE(H4:H7)</f>
        <v>21.75</v>
      </c>
    </row>
    <row r="26" spans="1:4" x14ac:dyDescent="0.45">
      <c r="A26" s="10" t="s">
        <v>75</v>
      </c>
      <c r="B26" s="11" t="s">
        <v>76</v>
      </c>
      <c r="C26" s="12" t="str">
        <f t="shared" ca="1" si="2"/>
        <v>=COUNT(H4:H7)</v>
      </c>
      <c r="D26" s="13">
        <f>COUNT(H4:H7)</f>
        <v>4</v>
      </c>
    </row>
    <row r="27" spans="1:4" x14ac:dyDescent="0.45">
      <c r="A27" s="10" t="s">
        <v>77</v>
      </c>
      <c r="B27" s="11" t="s">
        <v>78</v>
      </c>
      <c r="C27" s="12" t="str">
        <f t="shared" ca="1" si="2"/>
        <v>=SUMIF(G4:G7,"Widget",H4:H7)</v>
      </c>
      <c r="D27" s="13">
        <f>SUMIF(G4:G7,"Widget",H4:H7)</f>
        <v>22</v>
      </c>
    </row>
    <row r="28" spans="1:4" x14ac:dyDescent="0.45">
      <c r="A28" s="10" t="s">
        <v>79</v>
      </c>
      <c r="B28" s="11" t="s">
        <v>80</v>
      </c>
      <c r="C28" s="12" t="str">
        <f t="shared" ca="1" si="2"/>
        <v>=COUNTIF(G4:G7,"Widget")</v>
      </c>
      <c r="D28" s="13">
        <f>COUNTIF(G4:G7,"Widget")</f>
        <v>2</v>
      </c>
    </row>
    <row r="29" spans="1:4" x14ac:dyDescent="0.45">
      <c r="A29" s="10" t="s">
        <v>81</v>
      </c>
      <c r="B29" s="11" t="s">
        <v>82</v>
      </c>
      <c r="C29" s="12" t="str">
        <f t="shared" ca="1" si="2"/>
        <v>=AVERAGEIF(G4:G7,"Widget",H4:H7)</v>
      </c>
      <c r="D29" s="13">
        <f>AVERAGEIF(G4:G7,"Widget",H4:H7)</f>
        <v>11</v>
      </c>
    </row>
    <row r="30" spans="1:4" x14ac:dyDescent="0.45">
      <c r="A30" s="10" t="s">
        <v>83</v>
      </c>
      <c r="B30" s="11" t="s">
        <v>84</v>
      </c>
      <c r="C30" s="12" t="str">
        <f t="shared" ca="1" si="2"/>
        <v>=SUMIFS(H4:H7,G4:G7,"Widget",H4:H7,"&gt;10")</v>
      </c>
      <c r="D30" s="13">
        <f>SUMIFS(H4:H7,G4:G7,"Widget",H4:H7,"&gt;10")</f>
        <v>12</v>
      </c>
    </row>
    <row r="31" spans="1:4" x14ac:dyDescent="0.45">
      <c r="A31" s="8" t="s">
        <v>85</v>
      </c>
      <c r="B31" s="9"/>
      <c r="C31" s="9"/>
      <c r="D31" s="9"/>
    </row>
    <row r="32" spans="1:4" x14ac:dyDescent="0.45">
      <c r="A32" s="10" t="s">
        <v>86</v>
      </c>
      <c r="B32" s="11" t="s">
        <v>87</v>
      </c>
      <c r="C32" s="12" t="str">
        <f ca="1">_xlfn.FORMULATEXT(D32)</f>
        <v>=VLOOKUP("P02",F4:H7,3,FALSE)</v>
      </c>
      <c r="D32" s="13">
        <f>VLOOKUP("P02",F4:H7,3,FALSE)</f>
        <v>25</v>
      </c>
    </row>
    <row r="33" spans="1:4" x14ac:dyDescent="0.45">
      <c r="A33" s="10" t="s">
        <v>88</v>
      </c>
      <c r="B33" s="11" t="s">
        <v>89</v>
      </c>
      <c r="C33" s="12" t="str">
        <f ca="1">_xlfn.FORMULATEXT(D33)</f>
        <v>=XLOOKUP("P02",F4:F7,H4:H7)</v>
      </c>
      <c r="D33" s="13">
        <f>_xlfn.XLOOKUP("P02",F4:F7,H4:H7)</f>
        <v>25</v>
      </c>
    </row>
    <row r="34" spans="1:4" x14ac:dyDescent="0.45">
      <c r="A34" s="10" t="s">
        <v>90</v>
      </c>
      <c r="B34" s="11" t="s">
        <v>91</v>
      </c>
      <c r="C34" s="12" t="str">
        <f ca="1">_xlfn.FORMULATEXT(D34)</f>
        <v>=INDEX(H4:H7,2)</v>
      </c>
      <c r="D34" s="13">
        <f>INDEX(H4:H7,2)</f>
        <v>25</v>
      </c>
    </row>
    <row r="35" spans="1:4" x14ac:dyDescent="0.45">
      <c r="A35" s="10" t="s">
        <v>92</v>
      </c>
      <c r="B35" s="11" t="s">
        <v>93</v>
      </c>
      <c r="C35" s="12" t="str">
        <f ca="1">_xlfn.FORMULATEXT(D35)</f>
        <v>=MATCH("P03",F4:F7,0)</v>
      </c>
      <c r="D35" s="13">
        <f>MATCH("P03",F4:F7,0)</f>
        <v>3</v>
      </c>
    </row>
    <row r="36" spans="1:4" x14ac:dyDescent="0.45">
      <c r="A36" s="10" t="s">
        <v>94</v>
      </c>
      <c r="B36" s="11" t="s">
        <v>95</v>
      </c>
      <c r="C36" s="12" t="str">
        <f ca="1">_xlfn.FORMULATEXT(D36)</f>
        <v>=INDEX(H4:H7,MATCH("P03",F4:F7,0))</v>
      </c>
      <c r="D36" s="13">
        <f>INDEX(H4:H7,MATCH("P03",F4:F7,0))</f>
        <v>40</v>
      </c>
    </row>
    <row r="37" spans="1:4" x14ac:dyDescent="0.45">
      <c r="A37" s="8" t="s">
        <v>96</v>
      </c>
      <c r="B37" s="9"/>
      <c r="C37" s="9"/>
      <c r="D37" s="9"/>
    </row>
    <row r="38" spans="1:4" x14ac:dyDescent="0.45">
      <c r="A38" s="10" t="s">
        <v>97</v>
      </c>
      <c r="B38" s="11" t="s">
        <v>98</v>
      </c>
      <c r="C38" s="12" t="str">
        <f ca="1">_xlfn.FORMULATEXT(D38)</f>
        <v>=IFERROR(1/0,"n/a")</v>
      </c>
      <c r="D38" s="13" t="str">
        <f>IFERROR(1/0,"n/a")</f>
        <v>n/a</v>
      </c>
    </row>
    <row r="39" spans="1:4" x14ac:dyDescent="0.45">
      <c r="A39" s="10" t="s">
        <v>99</v>
      </c>
      <c r="B39" s="11" t="s">
        <v>100</v>
      </c>
      <c r="C39" s="12" t="str">
        <f ca="1">_xlfn.FORMULATEXT(D39)</f>
        <v>=IFNA(NA(),"missing")</v>
      </c>
      <c r="D39" s="13" t="str">
        <f>_xlfn.IFNA(NA(),"missing")</f>
        <v>missing</v>
      </c>
    </row>
    <row r="40" spans="1:4" x14ac:dyDescent="0.45">
      <c r="A40" s="10" t="s">
        <v>101</v>
      </c>
      <c r="B40" s="11" t="s">
        <v>102</v>
      </c>
      <c r="C40" s="12" t="str">
        <f ca="1">_xlfn.FORMULATEXT(D40)</f>
        <v>=ISNUMBER(5)</v>
      </c>
      <c r="D40" s="13" t="b">
        <f>ISNUMBER(5)</f>
        <v>1</v>
      </c>
    </row>
    <row r="41" spans="1:4" x14ac:dyDescent="0.45">
      <c r="A41" s="10" t="s">
        <v>103</v>
      </c>
      <c r="B41" s="11" t="s">
        <v>104</v>
      </c>
      <c r="C41" s="12" t="str">
        <f ca="1">_xlfn.FORMULATEXT(D41)</f>
        <v>=ISTEXT("x")</v>
      </c>
      <c r="D41" s="13" t="b">
        <f>ISTEXT("x")</f>
        <v>1</v>
      </c>
    </row>
    <row r="42" spans="1:4" x14ac:dyDescent="0.45">
      <c r="A42" s="8" t="s">
        <v>105</v>
      </c>
      <c r="B42" s="9"/>
      <c r="C42" s="9"/>
      <c r="D42" s="9"/>
    </row>
    <row r="43" spans="1:4" x14ac:dyDescent="0.45">
      <c r="A43" s="10" t="s">
        <v>106</v>
      </c>
      <c r="B43" s="11" t="s">
        <v>107</v>
      </c>
      <c r="C43" s="12" t="str">
        <f ca="1">_xlfn.FORMULATEXT(D43)</f>
        <v>=ROUND(3.14159,2)</v>
      </c>
      <c r="D43" s="13">
        <f>ROUND(3.14159,2)</f>
        <v>3.14</v>
      </c>
    </row>
    <row r="44" spans="1:4" x14ac:dyDescent="0.45">
      <c r="A44" s="10" t="s">
        <v>108</v>
      </c>
      <c r="B44" s="11" t="s">
        <v>109</v>
      </c>
      <c r="C44" s="12" t="str">
        <f ca="1">_xlfn.FORMULATEXT(D44)</f>
        <v>=TYPE("x")</v>
      </c>
      <c r="D44" s="13">
        <f>TYPE("x")</f>
        <v>2</v>
      </c>
    </row>
    <row r="45" spans="1:4" x14ac:dyDescent="0.45">
      <c r="A45" s="8" t="s">
        <v>110</v>
      </c>
      <c r="B45" s="9"/>
      <c r="C45" s="9"/>
      <c r="D45" s="9"/>
    </row>
    <row r="46" spans="1:4" x14ac:dyDescent="0.45">
      <c r="A46" s="10" t="s">
        <v>111</v>
      </c>
      <c r="B46" s="11" t="s">
        <v>112</v>
      </c>
      <c r="C46" s="14" t="s">
        <v>111</v>
      </c>
      <c r="D46" s="13"/>
    </row>
    <row r="47" spans="1:4" x14ac:dyDescent="0.45">
      <c r="A47" s="10" t="s">
        <v>113</v>
      </c>
      <c r="B47" s="11" t="s">
        <v>114</v>
      </c>
      <c r="C47" s="14" t="s">
        <v>113</v>
      </c>
      <c r="D47" s="13"/>
    </row>
    <row r="48" spans="1:4" x14ac:dyDescent="0.45">
      <c r="A48" s="10" t="s">
        <v>115</v>
      </c>
      <c r="B48" s="11" t="s">
        <v>116</v>
      </c>
      <c r="C48" s="14" t="s">
        <v>115</v>
      </c>
      <c r="D48" s="13"/>
    </row>
    <row r="49" spans="1:4" x14ac:dyDescent="0.45">
      <c r="A49" s="10" t="s">
        <v>117</v>
      </c>
      <c r="B49" s="11" t="s">
        <v>118</v>
      </c>
      <c r="C49" s="14" t="s">
        <v>117</v>
      </c>
      <c r="D49" s="13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/>
  </sheetViews>
  <sheetFormatPr defaultRowHeight="14.25" x14ac:dyDescent="0.45"/>
  <cols>
    <col min="1" max="1" width="40" customWidth="1"/>
    <col min="2" max="2" width="14" customWidth="1"/>
    <col min="4" max="6" width="10" customWidth="1"/>
  </cols>
  <sheetData>
    <row r="1" spans="1:6" x14ac:dyDescent="0.45">
      <c r="A1" s="26" t="s">
        <v>224</v>
      </c>
    </row>
    <row r="2" spans="1:6" ht="18" x14ac:dyDescent="0.55000000000000004">
      <c r="A2" s="2" t="s">
        <v>119</v>
      </c>
    </row>
    <row r="3" spans="1:6" x14ac:dyDescent="0.45">
      <c r="A3" s="3" t="s">
        <v>120</v>
      </c>
    </row>
    <row r="5" spans="1:6" x14ac:dyDescent="0.45">
      <c r="A5" s="15" t="s">
        <v>121</v>
      </c>
      <c r="B5" s="16" t="b">
        <v>1</v>
      </c>
      <c r="D5" s="17" t="s">
        <v>122</v>
      </c>
    </row>
    <row r="6" spans="1:6" x14ac:dyDescent="0.45">
      <c r="A6" s="15" t="s">
        <v>123</v>
      </c>
      <c r="B6" s="16" t="b">
        <v>1</v>
      </c>
      <c r="D6" s="5" t="s">
        <v>124</v>
      </c>
      <c r="E6" s="5" t="s">
        <v>125</v>
      </c>
      <c r="F6" s="5" t="s">
        <v>63</v>
      </c>
    </row>
    <row r="7" spans="1:6" x14ac:dyDescent="0.45">
      <c r="D7" s="13" t="b">
        <v>1</v>
      </c>
      <c r="E7" s="13" t="b">
        <v>1</v>
      </c>
      <c r="F7" s="13" t="b">
        <v>1</v>
      </c>
    </row>
    <row r="8" spans="1:6" x14ac:dyDescent="0.45">
      <c r="A8" s="6" t="s">
        <v>29</v>
      </c>
      <c r="B8" s="6"/>
      <c r="D8" s="13" t="b">
        <v>1</v>
      </c>
      <c r="E8" s="13" t="b">
        <v>0</v>
      </c>
      <c r="F8" s="13" t="b">
        <v>0</v>
      </c>
    </row>
    <row r="9" spans="1:6" x14ac:dyDescent="0.45">
      <c r="A9" s="18" t="s">
        <v>126</v>
      </c>
      <c r="B9" s="13" t="b">
        <f>AND(B5,B6)</f>
        <v>1</v>
      </c>
      <c r="D9" s="13" t="b">
        <v>0</v>
      </c>
      <c r="E9" s="13" t="b">
        <v>1</v>
      </c>
      <c r="F9" s="13" t="b">
        <v>0</v>
      </c>
    </row>
    <row r="10" spans="1:6" x14ac:dyDescent="0.45">
      <c r="A10" s="18" t="s">
        <v>127</v>
      </c>
      <c r="B10" s="13" t="b">
        <f>OR(B5,B6)</f>
        <v>1</v>
      </c>
      <c r="D10" s="13" t="b">
        <v>0</v>
      </c>
      <c r="E10" s="13" t="b">
        <v>0</v>
      </c>
      <c r="F10" s="13" t="b">
        <v>0</v>
      </c>
    </row>
    <row r="11" spans="1:6" x14ac:dyDescent="0.45">
      <c r="A11" s="18" t="s">
        <v>128</v>
      </c>
      <c r="B11" s="13" t="b">
        <f>NOT(B5)</f>
        <v>0</v>
      </c>
    </row>
    <row r="12" spans="1:6" x14ac:dyDescent="0.45">
      <c r="A12" s="18" t="s">
        <v>129</v>
      </c>
      <c r="B12" s="13" t="str">
        <f>IF(B5,"yes","no")</f>
        <v>yes</v>
      </c>
      <c r="D12" s="17" t="s">
        <v>130</v>
      </c>
    </row>
    <row r="13" spans="1:6" x14ac:dyDescent="0.45">
      <c r="A13" s="18" t="s">
        <v>131</v>
      </c>
      <c r="B13" s="13" t="str">
        <f>IF(AND(B5,B6),"both","not both")</f>
        <v>both</v>
      </c>
      <c r="D13" s="5" t="s">
        <v>124</v>
      </c>
      <c r="E13" s="5" t="s">
        <v>125</v>
      </c>
      <c r="F13" s="5" t="s">
        <v>66</v>
      </c>
    </row>
    <row r="14" spans="1:6" x14ac:dyDescent="0.45">
      <c r="A14" s="18" t="s">
        <v>132</v>
      </c>
      <c r="B14" s="13" t="str">
        <f>IF(OR(B5,B6),"at least one","none")</f>
        <v>at least one</v>
      </c>
      <c r="D14" s="13" t="b">
        <v>1</v>
      </c>
      <c r="E14" s="13" t="b">
        <v>1</v>
      </c>
      <c r="F14" s="13" t="b">
        <v>1</v>
      </c>
    </row>
    <row r="15" spans="1:6" x14ac:dyDescent="0.45">
      <c r="D15" s="13" t="b">
        <v>1</v>
      </c>
      <c r="E15" s="13" t="b">
        <v>0</v>
      </c>
      <c r="F15" s="13" t="b">
        <v>1</v>
      </c>
    </row>
    <row r="16" spans="1:6" x14ac:dyDescent="0.45">
      <c r="D16" s="13" t="b">
        <v>0</v>
      </c>
      <c r="E16" s="13" t="b">
        <v>1</v>
      </c>
      <c r="F16" s="13" t="b">
        <v>1</v>
      </c>
    </row>
    <row r="17" spans="4:6" x14ac:dyDescent="0.45">
      <c r="D17" s="13" t="b">
        <v>0</v>
      </c>
      <c r="E17" s="13" t="b">
        <v>0</v>
      </c>
      <c r="F17" s="13" t="b"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/>
  </sheetViews>
  <sheetFormatPr defaultRowHeight="14.25" x14ac:dyDescent="0.45"/>
  <cols>
    <col min="1" max="1" width="26" customWidth="1"/>
    <col min="2" max="2" width="36" customWidth="1"/>
    <col min="3" max="3" width="28" customWidth="1"/>
    <col min="4" max="4" width="44" customWidth="1"/>
  </cols>
  <sheetData>
    <row r="1" spans="1:4" x14ac:dyDescent="0.45">
      <c r="A1" s="26" t="s">
        <v>224</v>
      </c>
    </row>
    <row r="2" spans="1:4" ht="18" x14ac:dyDescent="0.55000000000000004">
      <c r="A2" s="2" t="s">
        <v>133</v>
      </c>
    </row>
    <row r="3" spans="1:4" x14ac:dyDescent="0.45">
      <c r="A3" s="3" t="s">
        <v>134</v>
      </c>
    </row>
    <row r="5" spans="1:4" x14ac:dyDescent="0.45">
      <c r="A5" s="6" t="s">
        <v>135</v>
      </c>
      <c r="B5" s="6" t="s">
        <v>136</v>
      </c>
      <c r="C5" s="6" t="s">
        <v>137</v>
      </c>
      <c r="D5" s="6" t="s">
        <v>138</v>
      </c>
    </row>
    <row r="6" spans="1:4" x14ac:dyDescent="0.45">
      <c r="A6" s="19" t="e">
        <v>#DIV/0!</v>
      </c>
      <c r="B6" s="11" t="s">
        <v>139</v>
      </c>
      <c r="C6" s="18" t="e">
        <f>1/0</f>
        <v>#DIV/0!</v>
      </c>
      <c r="D6" s="11" t="s">
        <v>140</v>
      </c>
    </row>
    <row r="7" spans="1:4" x14ac:dyDescent="0.45">
      <c r="A7" s="19" t="e">
        <v>#N/A</v>
      </c>
      <c r="B7" s="11" t="s">
        <v>141</v>
      </c>
      <c r="C7" s="18" t="e">
        <f>NA()</f>
        <v>#N/A</v>
      </c>
      <c r="D7" s="11" t="s">
        <v>142</v>
      </c>
    </row>
    <row r="8" spans="1:4" x14ac:dyDescent="0.45">
      <c r="A8" s="19" t="e">
        <v>#VALUE!</v>
      </c>
      <c r="B8" s="11" t="s">
        <v>143</v>
      </c>
      <c r="C8" s="18" t="e">
        <f>"text"+1</f>
        <v>#VALUE!</v>
      </c>
      <c r="D8" s="11" t="s">
        <v>144</v>
      </c>
    </row>
    <row r="9" spans="1:4" x14ac:dyDescent="0.45">
      <c r="A9" s="19" t="e">
        <v>#NAME?</v>
      </c>
      <c r="B9" s="11" t="s">
        <v>145</v>
      </c>
      <c r="C9" s="18" t="e">
        <f ca="1">XYZ(1)</f>
        <v>#NAME?</v>
      </c>
      <c r="D9" s="11" t="s">
        <v>146</v>
      </c>
    </row>
    <row r="10" spans="1:4" x14ac:dyDescent="0.45">
      <c r="A10" s="19" t="e">
        <v>#REF!</v>
      </c>
      <c r="B10" s="11" t="s">
        <v>147</v>
      </c>
      <c r="C10" s="20" t="s">
        <v>148</v>
      </c>
      <c r="D10" s="11" t="s">
        <v>149</v>
      </c>
    </row>
    <row r="13" spans="1:4" x14ac:dyDescent="0.45">
      <c r="A13" s="17" t="s">
        <v>150</v>
      </c>
    </row>
    <row r="14" spans="1:4" x14ac:dyDescent="0.45">
      <c r="A14" s="6" t="s">
        <v>151</v>
      </c>
      <c r="B14" s="6" t="s">
        <v>28</v>
      </c>
      <c r="C14" s="6" t="s">
        <v>29</v>
      </c>
    </row>
    <row r="15" spans="1:4" x14ac:dyDescent="0.45">
      <c r="A15" s="11" t="s">
        <v>152</v>
      </c>
      <c r="B15" s="12" t="str">
        <f ca="1">_xlfn.FORMULATEXT(C15)</f>
        <v>=IFERROR(1/0,"n/a")</v>
      </c>
      <c r="C15" s="13" t="str">
        <f>IFERROR(1/0,"n/a")</f>
        <v>n/a</v>
      </c>
    </row>
    <row r="16" spans="1:4" x14ac:dyDescent="0.45">
      <c r="A16" s="11" t="s">
        <v>153</v>
      </c>
      <c r="B16" s="12" t="str">
        <f ca="1">_xlfn.FORMULATEXT(C16)</f>
        <v>=IFNA(NA(),"not found")</v>
      </c>
      <c r="C16" s="13" t="str">
        <f>_xlfn.IFNA(NA(),"not found")</f>
        <v>not found</v>
      </c>
    </row>
    <row r="17" spans="1:3" x14ac:dyDescent="0.45">
      <c r="A17" s="11" t="s">
        <v>154</v>
      </c>
      <c r="B17" s="12" t="str">
        <f ca="1">_xlfn.FORMULATEXT(C17)</f>
        <v>=IF(ISNUMBER(5),5*2,"need a number")</v>
      </c>
      <c r="C17" s="13">
        <f>IF(ISNUMBER(5),5*2,"need a number")</f>
        <v>10</v>
      </c>
    </row>
    <row r="18" spans="1:3" x14ac:dyDescent="0.45">
      <c r="A18" s="11" t="s">
        <v>155</v>
      </c>
      <c r="B18" s="12" t="str">
        <f ca="1">_xlfn.FORMULATEXT(C18)</f>
        <v>=IFERROR(1/0,"")</v>
      </c>
      <c r="C18" s="13" t="str">
        <f>IFERROR(1/0,"")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9" customWidth="1"/>
    <col min="2" max="2" width="20" customWidth="1"/>
    <col min="3" max="3" width="22" customWidth="1"/>
    <col min="4" max="7" width="10" customWidth="1"/>
    <col min="9" max="9" width="22" customWidth="1"/>
    <col min="10" max="10" width="13" customWidth="1"/>
  </cols>
  <sheetData>
    <row r="1" spans="1:10" x14ac:dyDescent="0.45">
      <c r="A1" s="5" t="s">
        <v>156</v>
      </c>
      <c r="B1" s="5" t="s">
        <v>157</v>
      </c>
      <c r="C1" s="5" t="s">
        <v>158</v>
      </c>
      <c r="D1" s="5" t="s">
        <v>159</v>
      </c>
      <c r="E1" s="5" t="s">
        <v>160</v>
      </c>
      <c r="F1" s="5" t="s">
        <v>161</v>
      </c>
      <c r="G1" s="5" t="s">
        <v>162</v>
      </c>
      <c r="I1" s="21" t="s">
        <v>158</v>
      </c>
      <c r="J1" s="21" t="s">
        <v>163</v>
      </c>
    </row>
    <row r="2" spans="1:10" x14ac:dyDescent="0.45">
      <c r="A2" s="22" t="s">
        <v>164</v>
      </c>
      <c r="B2" s="22" t="s">
        <v>165</v>
      </c>
      <c r="C2" s="22" t="s">
        <v>166</v>
      </c>
      <c r="D2" s="22">
        <v>391035</v>
      </c>
      <c r="E2" s="22">
        <v>210352</v>
      </c>
      <c r="F2" s="22">
        <v>93736</v>
      </c>
      <c r="G2" s="22">
        <v>364980</v>
      </c>
      <c r="I2" s="13" t="s">
        <v>166</v>
      </c>
      <c r="J2" s="13">
        <v>0.55000000000000004</v>
      </c>
    </row>
    <row r="3" spans="1:10" x14ac:dyDescent="0.45">
      <c r="A3" s="22" t="s">
        <v>167</v>
      </c>
      <c r="B3" s="22" t="s">
        <v>168</v>
      </c>
      <c r="C3" s="22" t="s">
        <v>166</v>
      </c>
      <c r="D3" s="22">
        <v>245122</v>
      </c>
      <c r="E3" s="22">
        <v>74114</v>
      </c>
      <c r="F3" s="22">
        <v>88136</v>
      </c>
      <c r="G3" s="22">
        <v>512163</v>
      </c>
      <c r="I3" s="13" t="s">
        <v>169</v>
      </c>
      <c r="J3" s="13">
        <v>0.3</v>
      </c>
    </row>
    <row r="4" spans="1:10" x14ac:dyDescent="0.45">
      <c r="A4" s="22" t="s">
        <v>170</v>
      </c>
      <c r="B4" s="22" t="s">
        <v>171</v>
      </c>
      <c r="C4" s="22" t="s">
        <v>166</v>
      </c>
      <c r="D4" s="22">
        <v>60922</v>
      </c>
      <c r="E4" s="22">
        <v>16621</v>
      </c>
      <c r="F4" s="22">
        <v>29760</v>
      </c>
      <c r="G4" s="22">
        <v>65728</v>
      </c>
      <c r="I4" s="13" t="s">
        <v>172</v>
      </c>
      <c r="J4" s="13">
        <v>0.5</v>
      </c>
    </row>
    <row r="5" spans="1:10" x14ac:dyDescent="0.45">
      <c r="A5" s="22" t="s">
        <v>173</v>
      </c>
      <c r="B5" s="22" t="s">
        <v>174</v>
      </c>
      <c r="C5" s="22" t="s">
        <v>169</v>
      </c>
      <c r="D5" s="22">
        <v>344582</v>
      </c>
      <c r="E5" s="22">
        <v>220218</v>
      </c>
      <c r="F5" s="22">
        <v>36010</v>
      </c>
      <c r="G5" s="22">
        <v>376317</v>
      </c>
      <c r="I5" s="13" t="s">
        <v>175</v>
      </c>
      <c r="J5" s="13">
        <v>0.3</v>
      </c>
    </row>
    <row r="6" spans="1:10" x14ac:dyDescent="0.45">
      <c r="A6" s="22" t="s">
        <v>176</v>
      </c>
      <c r="B6" s="22" t="s">
        <v>177</v>
      </c>
      <c r="C6" s="22" t="s">
        <v>169</v>
      </c>
      <c r="D6" s="22">
        <v>200949</v>
      </c>
      <c r="E6" s="22">
        <v>132554</v>
      </c>
      <c r="F6" s="22">
        <v>21369</v>
      </c>
      <c r="G6" s="22">
        <v>261632</v>
      </c>
      <c r="I6" s="13" t="s">
        <v>178</v>
      </c>
      <c r="J6" s="13">
        <v>0.28000000000000003</v>
      </c>
    </row>
    <row r="7" spans="1:10" x14ac:dyDescent="0.45">
      <c r="A7" s="22" t="s">
        <v>179</v>
      </c>
      <c r="B7" s="22" t="s">
        <v>180</v>
      </c>
      <c r="C7" s="22" t="s">
        <v>169</v>
      </c>
      <c r="D7" s="22">
        <v>58269</v>
      </c>
      <c r="E7" s="22">
        <v>35162</v>
      </c>
      <c r="F7" s="22">
        <v>10957</v>
      </c>
      <c r="G7" s="22">
        <v>95924</v>
      </c>
    </row>
    <row r="8" spans="1:10" x14ac:dyDescent="0.45">
      <c r="A8" s="22" t="s">
        <v>181</v>
      </c>
      <c r="B8" s="22" t="s">
        <v>182</v>
      </c>
      <c r="C8" s="22" t="s">
        <v>172</v>
      </c>
      <c r="D8" s="22">
        <v>85159</v>
      </c>
      <c r="E8" s="22">
        <v>27556</v>
      </c>
      <c r="F8" s="22">
        <v>35153</v>
      </c>
      <c r="G8" s="22">
        <v>187378</v>
      </c>
    </row>
    <row r="9" spans="1:10" x14ac:dyDescent="0.45">
      <c r="A9" s="22" t="s">
        <v>183</v>
      </c>
      <c r="B9" s="22" t="s">
        <v>184</v>
      </c>
      <c r="C9" s="22" t="s">
        <v>172</v>
      </c>
      <c r="D9" s="22">
        <v>58496</v>
      </c>
      <c r="E9" s="22">
        <v>21548</v>
      </c>
      <c r="F9" s="22">
        <v>2119</v>
      </c>
      <c r="G9" s="22">
        <v>226501</v>
      </c>
    </row>
    <row r="10" spans="1:10" x14ac:dyDescent="0.45">
      <c r="A10" s="22" t="s">
        <v>185</v>
      </c>
      <c r="B10" s="22" t="s">
        <v>186</v>
      </c>
      <c r="C10" s="22" t="s">
        <v>172</v>
      </c>
      <c r="D10" s="22">
        <v>371622</v>
      </c>
      <c r="E10" s="22">
        <v>290000</v>
      </c>
      <c r="F10" s="22">
        <v>14405</v>
      </c>
      <c r="G10" s="22">
        <v>298278</v>
      </c>
    </row>
    <row r="11" spans="1:10" x14ac:dyDescent="0.45">
      <c r="A11" s="22" t="s">
        <v>187</v>
      </c>
      <c r="B11" s="22" t="s">
        <v>188</v>
      </c>
      <c r="C11" s="22" t="s">
        <v>175</v>
      </c>
      <c r="D11" s="22">
        <v>648125</v>
      </c>
      <c r="E11" s="22">
        <v>490142</v>
      </c>
      <c r="F11" s="22">
        <v>15511</v>
      </c>
      <c r="G11" s="22">
        <v>252399</v>
      </c>
    </row>
    <row r="12" spans="1:10" x14ac:dyDescent="0.45">
      <c r="A12" s="22" t="s">
        <v>189</v>
      </c>
      <c r="B12" s="22" t="s">
        <v>190</v>
      </c>
      <c r="C12" s="22" t="s">
        <v>175</v>
      </c>
      <c r="D12" s="22">
        <v>45754</v>
      </c>
      <c r="E12" s="22">
        <v>18520</v>
      </c>
      <c r="F12" s="22">
        <v>10714</v>
      </c>
      <c r="G12" s="22">
        <v>97703</v>
      </c>
    </row>
    <row r="13" spans="1:10" x14ac:dyDescent="0.45">
      <c r="A13" s="22" t="s">
        <v>191</v>
      </c>
      <c r="B13" s="22" t="s">
        <v>192</v>
      </c>
      <c r="C13" s="22" t="s">
        <v>175</v>
      </c>
      <c r="D13" s="22">
        <v>84039</v>
      </c>
      <c r="E13" s="22">
        <v>42325</v>
      </c>
      <c r="F13" s="22">
        <v>14879</v>
      </c>
      <c r="G13" s="22">
        <v>122370</v>
      </c>
    </row>
    <row r="14" spans="1:10" x14ac:dyDescent="0.45">
      <c r="A14" s="22" t="s">
        <v>193</v>
      </c>
      <c r="B14" s="22" t="s">
        <v>194</v>
      </c>
      <c r="C14" s="22" t="s">
        <v>178</v>
      </c>
      <c r="D14" s="22">
        <v>67060</v>
      </c>
      <c r="E14" s="22">
        <v>43000</v>
      </c>
      <c r="F14" s="22">
        <v>10792</v>
      </c>
      <c r="G14" s="22">
        <v>87764</v>
      </c>
    </row>
    <row r="15" spans="1:10" x14ac:dyDescent="0.45">
      <c r="A15" s="22" t="s">
        <v>195</v>
      </c>
      <c r="B15" s="22" t="s">
        <v>196</v>
      </c>
      <c r="C15" s="22" t="s">
        <v>178</v>
      </c>
      <c r="D15" s="22">
        <v>77794</v>
      </c>
      <c r="E15" s="22">
        <v>73782</v>
      </c>
      <c r="F15" s="22">
        <v>-11817</v>
      </c>
      <c r="G15" s="22">
        <v>156363</v>
      </c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16"/>
  <sheetViews>
    <sheetView workbookViewId="0">
      <selection activeCell="L55" sqref="L55"/>
    </sheetView>
  </sheetViews>
  <sheetFormatPr defaultRowHeight="14.25" x14ac:dyDescent="0.45"/>
  <cols>
    <col min="1" max="1" width="56" customWidth="1"/>
    <col min="2" max="2" width="34" customWidth="1"/>
  </cols>
  <sheetData>
    <row r="1" spans="1:2" ht="18" x14ac:dyDescent="0.55000000000000004">
      <c r="A1" s="2" t="s">
        <v>197</v>
      </c>
    </row>
    <row r="2" spans="1:2" x14ac:dyDescent="0.45">
      <c r="A2" s="26" t="s">
        <v>233</v>
      </c>
    </row>
    <row r="3" spans="1:2" x14ac:dyDescent="0.45">
      <c r="A3" s="5" t="s">
        <v>198</v>
      </c>
      <c r="B3" s="5" t="s">
        <v>199</v>
      </c>
    </row>
    <row r="4" spans="1:2" x14ac:dyDescent="0.45">
      <c r="A4" s="7">
        <v>1</v>
      </c>
      <c r="B4" s="7">
        <v>391035</v>
      </c>
    </row>
    <row r="5" spans="1:2" x14ac:dyDescent="0.45">
      <c r="A5" s="7">
        <v>2</v>
      </c>
      <c r="B5" s="7" t="s">
        <v>164</v>
      </c>
    </row>
    <row r="6" spans="1:2" x14ac:dyDescent="0.45">
      <c r="A6" s="7">
        <v>3</v>
      </c>
      <c r="B6" s="7" t="b">
        <v>1</v>
      </c>
    </row>
    <row r="7" spans="1:2" x14ac:dyDescent="0.45">
      <c r="A7" s="7">
        <v>4</v>
      </c>
      <c r="B7" s="7" t="s">
        <v>200</v>
      </c>
    </row>
    <row r="8" spans="1:2" x14ac:dyDescent="0.45">
      <c r="A8" s="39">
        <v>5</v>
      </c>
      <c r="B8" s="39" t="e">
        <v>#N/A</v>
      </c>
    </row>
    <row r="11" spans="1:2" x14ac:dyDescent="0.45">
      <c r="A11" s="6" t="s">
        <v>201</v>
      </c>
      <c r="B11" s="6" t="s">
        <v>202</v>
      </c>
    </row>
    <row r="12" spans="1:2" x14ac:dyDescent="0.45">
      <c r="A12" s="23" t="s">
        <v>203</v>
      </c>
      <c r="B12" s="24"/>
    </row>
    <row r="13" spans="1:2" x14ac:dyDescent="0.45">
      <c r="A13" s="23" t="s">
        <v>204</v>
      </c>
      <c r="B13" s="24"/>
    </row>
    <row r="14" spans="1:2" x14ac:dyDescent="0.45">
      <c r="A14" s="23" t="s">
        <v>205</v>
      </c>
      <c r="B14" s="24"/>
    </row>
    <row r="15" spans="1:2" x14ac:dyDescent="0.45">
      <c r="A15" s="23" t="s">
        <v>206</v>
      </c>
      <c r="B15" s="24"/>
    </row>
    <row r="16" spans="1:2" x14ac:dyDescent="0.45">
      <c r="A16" s="23" t="s">
        <v>272</v>
      </c>
      <c r="B16" s="24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G15"/>
  <sheetViews>
    <sheetView workbookViewId="0">
      <selection activeCell="L55" sqref="L55"/>
    </sheetView>
  </sheetViews>
  <sheetFormatPr defaultRowHeight="14.25" x14ac:dyDescent="0.45"/>
  <cols>
    <col min="1" max="1" width="56" customWidth="1"/>
    <col min="2" max="2" width="34" customWidth="1"/>
    <col min="7" max="7" width="13" hidden="1" customWidth="1"/>
  </cols>
  <sheetData>
    <row r="1" spans="1:7" ht="18" x14ac:dyDescent="0.55000000000000004">
      <c r="A1" s="2" t="s">
        <v>207</v>
      </c>
    </row>
    <row r="3" spans="1:7" x14ac:dyDescent="0.45">
      <c r="A3" s="5" t="s">
        <v>198</v>
      </c>
      <c r="B3" s="5" t="s">
        <v>208</v>
      </c>
    </row>
    <row r="4" spans="1:7" x14ac:dyDescent="0.45">
      <c r="A4" s="7">
        <v>1</v>
      </c>
      <c r="B4" s="7" t="s">
        <v>209</v>
      </c>
    </row>
    <row r="5" spans="1:7" x14ac:dyDescent="0.45">
      <c r="A5" s="7">
        <v>2</v>
      </c>
      <c r="B5" s="7" t="s">
        <v>210</v>
      </c>
    </row>
    <row r="6" spans="1:7" x14ac:dyDescent="0.45">
      <c r="A6" s="7">
        <v>3</v>
      </c>
      <c r="B6" s="7" t="s">
        <v>211</v>
      </c>
    </row>
    <row r="7" spans="1:7" x14ac:dyDescent="0.45">
      <c r="A7" s="7">
        <v>4</v>
      </c>
      <c r="B7" s="7" t="s">
        <v>212</v>
      </c>
    </row>
    <row r="8" spans="1:7" x14ac:dyDescent="0.45">
      <c r="A8" s="7">
        <v>5</v>
      </c>
      <c r="B8" s="7" t="s">
        <v>213</v>
      </c>
    </row>
    <row r="10" spans="1:7" x14ac:dyDescent="0.45">
      <c r="A10" s="6" t="s">
        <v>201</v>
      </c>
      <c r="B10" s="6" t="s">
        <v>202</v>
      </c>
    </row>
    <row r="11" spans="1:7" x14ac:dyDescent="0.45">
      <c r="A11" s="23" t="s">
        <v>214</v>
      </c>
      <c r="B11" s="24"/>
      <c r="G11" t="str">
        <f>PROPER(TRIM(B4))</f>
        <v>Apple Inc</v>
      </c>
    </row>
    <row r="12" spans="1:7" x14ac:dyDescent="0.45">
      <c r="A12" s="23" t="s">
        <v>215</v>
      </c>
      <c r="B12" s="24"/>
      <c r="G12" t="str">
        <f>PROPER(B5)</f>
        <v>Microsoft Corp</v>
      </c>
    </row>
    <row r="13" spans="1:7" x14ac:dyDescent="0.45">
      <c r="A13" s="23" t="s">
        <v>216</v>
      </c>
      <c r="B13" s="24"/>
      <c r="G13" t="str">
        <f>TRIM(B6)</f>
        <v>nvidia</v>
      </c>
    </row>
    <row r="14" spans="1:7" x14ac:dyDescent="0.45">
      <c r="A14" s="23" t="s">
        <v>217</v>
      </c>
      <c r="B14" s="24"/>
      <c r="G14" t="str">
        <f>LEFT(B7,FIND(":",B7)-1)</f>
        <v>AAPL</v>
      </c>
    </row>
    <row r="15" spans="1:7" x14ac:dyDescent="0.45">
      <c r="A15" s="23" t="s">
        <v>218</v>
      </c>
      <c r="B15" s="24"/>
      <c r="G15" t="str">
        <f>PROPER(SUBSTITUTE(B8,", inc.",""))</f>
        <v>Walmart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24"/>
  <sheetViews>
    <sheetView workbookViewId="0">
      <selection activeCell="L55" sqref="L55"/>
    </sheetView>
  </sheetViews>
  <sheetFormatPr defaultRowHeight="14.25" x14ac:dyDescent="0.45"/>
  <cols>
    <col min="1" max="1" width="56" customWidth="1"/>
    <col min="2" max="2" width="34" customWidth="1"/>
    <col min="8" max="8" width="14.59765625" customWidth="1"/>
    <col min="9" max="9" width="20.265625" customWidth="1"/>
    <col min="10" max="10" width="17.46484375" customWidth="1"/>
  </cols>
  <sheetData>
    <row r="1" spans="1:10" ht="18" x14ac:dyDescent="0.55000000000000004">
      <c r="A1" s="2" t="s">
        <v>219</v>
      </c>
    </row>
    <row r="2" spans="1:10" x14ac:dyDescent="0.45">
      <c r="A2" s="3" t="s">
        <v>220</v>
      </c>
    </row>
    <row r="3" spans="1:10" x14ac:dyDescent="0.45">
      <c r="A3" s="6" t="s">
        <v>201</v>
      </c>
      <c r="B3" s="6"/>
    </row>
    <row r="4" spans="1:10" x14ac:dyDescent="0.45">
      <c r="A4" s="27" t="s">
        <v>228</v>
      </c>
      <c r="B4" t="s">
        <v>229</v>
      </c>
    </row>
    <row r="5" spans="1:10" x14ac:dyDescent="0.45">
      <c r="A5" s="27" t="s">
        <v>226</v>
      </c>
      <c r="B5" t="s">
        <v>230</v>
      </c>
    </row>
    <row r="6" spans="1:10" x14ac:dyDescent="0.45">
      <c r="A6" s="27" t="s">
        <v>231</v>
      </c>
      <c r="B6" t="s">
        <v>232</v>
      </c>
    </row>
    <row r="7" spans="1:10" x14ac:dyDescent="0.45">
      <c r="A7" s="23"/>
    </row>
    <row r="10" spans="1:10" x14ac:dyDescent="0.45">
      <c r="A10" s="5" t="s">
        <v>156</v>
      </c>
      <c r="B10" s="5" t="s">
        <v>157</v>
      </c>
      <c r="C10" s="5" t="s">
        <v>158</v>
      </c>
      <c r="D10" s="5" t="s">
        <v>159</v>
      </c>
      <c r="E10" s="5" t="s">
        <v>160</v>
      </c>
      <c r="F10" s="5" t="s">
        <v>161</v>
      </c>
      <c r="G10" s="5" t="s">
        <v>162</v>
      </c>
      <c r="H10" s="5" t="s">
        <v>225</v>
      </c>
      <c r="I10" s="5" t="s">
        <v>226</v>
      </c>
      <c r="J10" s="5" t="s">
        <v>227</v>
      </c>
    </row>
    <row r="11" spans="1:10" x14ac:dyDescent="0.45">
      <c r="A11" s="22" t="s">
        <v>164</v>
      </c>
      <c r="B11" s="22" t="s">
        <v>165</v>
      </c>
      <c r="C11" s="22" t="s">
        <v>166</v>
      </c>
      <c r="D11" s="22">
        <v>391035</v>
      </c>
      <c r="E11" s="22">
        <v>210352</v>
      </c>
      <c r="F11" s="22">
        <v>93736</v>
      </c>
      <c r="G11" s="22">
        <v>364980</v>
      </c>
      <c r="H11" s="24"/>
      <c r="I11" s="24"/>
      <c r="J11" s="24"/>
    </row>
    <row r="12" spans="1:10" x14ac:dyDescent="0.45">
      <c r="A12" s="22" t="s">
        <v>167</v>
      </c>
      <c r="B12" s="22" t="s">
        <v>168</v>
      </c>
      <c r="C12" s="22" t="s">
        <v>166</v>
      </c>
      <c r="D12" s="22">
        <v>245122</v>
      </c>
      <c r="E12" s="22">
        <v>74114</v>
      </c>
      <c r="F12" s="22">
        <v>88136</v>
      </c>
      <c r="G12" s="22">
        <v>512163</v>
      </c>
      <c r="H12" s="24"/>
      <c r="I12" s="24"/>
      <c r="J12" s="24"/>
    </row>
    <row r="13" spans="1:10" x14ac:dyDescent="0.45">
      <c r="A13" s="22" t="s">
        <v>170</v>
      </c>
      <c r="B13" s="22" t="s">
        <v>171</v>
      </c>
      <c r="C13" s="22" t="s">
        <v>166</v>
      </c>
      <c r="D13" s="22">
        <v>60922</v>
      </c>
      <c r="E13" s="22">
        <v>16621</v>
      </c>
      <c r="F13" s="22">
        <v>29760</v>
      </c>
      <c r="G13" s="22">
        <v>65728</v>
      </c>
      <c r="H13" s="24"/>
      <c r="I13" s="24"/>
      <c r="J13" s="24"/>
    </row>
    <row r="14" spans="1:10" x14ac:dyDescent="0.45">
      <c r="A14" s="22" t="s">
        <v>173</v>
      </c>
      <c r="B14" s="22" t="s">
        <v>174</v>
      </c>
      <c r="C14" s="22" t="s">
        <v>169</v>
      </c>
      <c r="D14" s="22">
        <v>344582</v>
      </c>
      <c r="E14" s="22">
        <v>220218</v>
      </c>
      <c r="F14" s="22">
        <v>36010</v>
      </c>
      <c r="G14" s="22">
        <v>376317</v>
      </c>
      <c r="H14" s="24"/>
      <c r="I14" s="24"/>
      <c r="J14" s="24"/>
    </row>
    <row r="15" spans="1:10" x14ac:dyDescent="0.45">
      <c r="A15" s="22" t="s">
        <v>176</v>
      </c>
      <c r="B15" s="22" t="s">
        <v>177</v>
      </c>
      <c r="C15" s="22" t="s">
        <v>169</v>
      </c>
      <c r="D15" s="22">
        <v>200949</v>
      </c>
      <c r="E15" s="22">
        <v>132554</v>
      </c>
      <c r="F15" s="22">
        <v>21369</v>
      </c>
      <c r="G15" s="22">
        <v>261632</v>
      </c>
      <c r="H15" s="24"/>
      <c r="I15" s="24"/>
      <c r="J15" s="24"/>
    </row>
    <row r="16" spans="1:10" x14ac:dyDescent="0.45">
      <c r="A16" s="22" t="s">
        <v>179</v>
      </c>
      <c r="B16" s="22" t="s">
        <v>180</v>
      </c>
      <c r="C16" s="22" t="s">
        <v>169</v>
      </c>
      <c r="D16" s="22">
        <v>58269</v>
      </c>
      <c r="E16" s="22">
        <v>35162</v>
      </c>
      <c r="F16" s="22">
        <v>10957</v>
      </c>
      <c r="G16" s="22">
        <v>95924</v>
      </c>
      <c r="H16" s="24"/>
      <c r="I16" s="24"/>
      <c r="J16" s="24"/>
    </row>
    <row r="17" spans="1:14" x14ac:dyDescent="0.45">
      <c r="A17" s="22" t="s">
        <v>181</v>
      </c>
      <c r="B17" s="22" t="s">
        <v>182</v>
      </c>
      <c r="C17" s="22" t="s">
        <v>172</v>
      </c>
      <c r="D17" s="22">
        <v>85159</v>
      </c>
      <c r="E17" s="22">
        <v>27556</v>
      </c>
      <c r="F17" s="22">
        <v>35153</v>
      </c>
      <c r="G17" s="22">
        <v>187378</v>
      </c>
      <c r="H17" s="24"/>
      <c r="I17" s="24"/>
      <c r="J17" s="24"/>
    </row>
    <row r="18" spans="1:14" x14ac:dyDescent="0.45">
      <c r="A18" s="22" t="s">
        <v>183</v>
      </c>
      <c r="B18" s="22" t="s">
        <v>184</v>
      </c>
      <c r="C18" s="22" t="s">
        <v>172</v>
      </c>
      <c r="D18" s="22">
        <v>58496</v>
      </c>
      <c r="E18" s="22">
        <v>21548</v>
      </c>
      <c r="F18" s="22">
        <v>2119</v>
      </c>
      <c r="G18" s="22">
        <v>226501</v>
      </c>
      <c r="H18" s="24"/>
      <c r="I18" s="24"/>
      <c r="J18" s="24"/>
      <c r="N18" s="22"/>
    </row>
    <row r="19" spans="1:14" x14ac:dyDescent="0.45">
      <c r="A19" s="22" t="s">
        <v>185</v>
      </c>
      <c r="B19" s="22" t="s">
        <v>186</v>
      </c>
      <c r="C19" s="22" t="s">
        <v>172</v>
      </c>
      <c r="D19" s="22">
        <v>371622</v>
      </c>
      <c r="E19" s="22">
        <v>290000</v>
      </c>
      <c r="F19" s="22">
        <v>14405</v>
      </c>
      <c r="G19" s="22">
        <v>298278</v>
      </c>
      <c r="H19" s="24"/>
      <c r="I19" s="24"/>
      <c r="J19" s="24"/>
    </row>
    <row r="20" spans="1:14" x14ac:dyDescent="0.45">
      <c r="A20" s="22" t="s">
        <v>187</v>
      </c>
      <c r="B20" s="22" t="s">
        <v>188</v>
      </c>
      <c r="C20" s="22" t="s">
        <v>175</v>
      </c>
      <c r="D20" s="22">
        <v>648125</v>
      </c>
      <c r="E20" s="22">
        <v>490142</v>
      </c>
      <c r="F20" s="22">
        <v>15511</v>
      </c>
      <c r="G20" s="22">
        <v>252399</v>
      </c>
      <c r="H20" s="24"/>
      <c r="I20" s="24"/>
      <c r="J20" s="24"/>
    </row>
    <row r="21" spans="1:14" x14ac:dyDescent="0.45">
      <c r="A21" s="22" t="s">
        <v>189</v>
      </c>
      <c r="B21" s="22" t="s">
        <v>190</v>
      </c>
      <c r="C21" s="22" t="s">
        <v>175</v>
      </c>
      <c r="D21" s="22">
        <v>45754</v>
      </c>
      <c r="E21" s="22">
        <v>18520</v>
      </c>
      <c r="F21" s="22">
        <v>10714</v>
      </c>
      <c r="G21" s="22">
        <v>97703</v>
      </c>
      <c r="H21" s="24"/>
      <c r="I21" s="24"/>
      <c r="J21" s="24"/>
    </row>
    <row r="22" spans="1:14" x14ac:dyDescent="0.45">
      <c r="A22" s="22" t="s">
        <v>191</v>
      </c>
      <c r="B22" s="22" t="s">
        <v>192</v>
      </c>
      <c r="C22" s="22" t="s">
        <v>175</v>
      </c>
      <c r="D22" s="22">
        <v>84039</v>
      </c>
      <c r="E22" s="22">
        <v>42325</v>
      </c>
      <c r="F22" s="22">
        <v>14879</v>
      </c>
      <c r="G22" s="22">
        <v>122370</v>
      </c>
      <c r="H22" s="24"/>
      <c r="I22" s="24"/>
      <c r="J22" s="24"/>
    </row>
    <row r="23" spans="1:14" x14ac:dyDescent="0.45">
      <c r="A23" s="22" t="s">
        <v>193</v>
      </c>
      <c r="B23" s="22" t="s">
        <v>194</v>
      </c>
      <c r="C23" s="22" t="s">
        <v>178</v>
      </c>
      <c r="D23" s="22">
        <v>67060</v>
      </c>
      <c r="E23" s="22">
        <v>43000</v>
      </c>
      <c r="F23" s="22">
        <v>10792</v>
      </c>
      <c r="G23" s="22">
        <v>87764</v>
      </c>
      <c r="H23" s="24"/>
      <c r="I23" s="24"/>
      <c r="J23" s="24"/>
    </row>
    <row r="24" spans="1:14" x14ac:dyDescent="0.45">
      <c r="A24" s="22" t="s">
        <v>195</v>
      </c>
      <c r="B24" s="22" t="s">
        <v>196</v>
      </c>
      <c r="C24" s="22" t="s">
        <v>178</v>
      </c>
      <c r="D24" s="22">
        <v>77794</v>
      </c>
      <c r="E24" s="22">
        <v>73782</v>
      </c>
      <c r="F24" s="22">
        <v>-11817</v>
      </c>
      <c r="G24" s="22">
        <v>156363</v>
      </c>
      <c r="H24" s="24"/>
      <c r="I24" s="24"/>
      <c r="J24" s="24"/>
    </row>
  </sheetData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G13"/>
  <sheetViews>
    <sheetView workbookViewId="0">
      <selection activeCell="L55" sqref="L55"/>
    </sheetView>
  </sheetViews>
  <sheetFormatPr defaultRowHeight="14.25" x14ac:dyDescent="0.45"/>
  <cols>
    <col min="1" max="1" width="56" customWidth="1"/>
    <col min="2" max="2" width="34" customWidth="1"/>
    <col min="3" max="7" width="17.19921875" customWidth="1"/>
    <col min="8" max="8" width="13" customWidth="1"/>
  </cols>
  <sheetData>
    <row r="1" spans="1:7" ht="18" x14ac:dyDescent="0.55000000000000004">
      <c r="A1" s="2" t="s">
        <v>221</v>
      </c>
    </row>
    <row r="2" spans="1:7" x14ac:dyDescent="0.45">
      <c r="A2" s="3" t="s">
        <v>236</v>
      </c>
    </row>
    <row r="6" spans="1:7" x14ac:dyDescent="0.45">
      <c r="C6" s="34" t="s">
        <v>246</v>
      </c>
      <c r="D6" s="34" t="s">
        <v>251</v>
      </c>
      <c r="E6" s="34" t="s">
        <v>247</v>
      </c>
      <c r="F6" s="34" t="s">
        <v>246</v>
      </c>
      <c r="G6" s="34" t="s">
        <v>252</v>
      </c>
    </row>
    <row r="7" spans="1:7" x14ac:dyDescent="0.45">
      <c r="A7" s="21" t="s">
        <v>158</v>
      </c>
      <c r="B7" s="32" t="s">
        <v>163</v>
      </c>
      <c r="C7" s="32" t="s">
        <v>245</v>
      </c>
      <c r="D7" s="32" t="s">
        <v>250</v>
      </c>
      <c r="E7" s="32" t="s">
        <v>248</v>
      </c>
      <c r="F7" s="32" t="s">
        <v>249</v>
      </c>
      <c r="G7" s="32" t="s">
        <v>253</v>
      </c>
    </row>
    <row r="8" spans="1:7" x14ac:dyDescent="0.45">
      <c r="A8" s="13" t="s">
        <v>166</v>
      </c>
      <c r="B8" s="33">
        <v>0.55000000000000004</v>
      </c>
      <c r="C8" s="24"/>
      <c r="D8" s="24"/>
      <c r="E8" s="24"/>
      <c r="F8" s="24"/>
      <c r="G8" s="24"/>
    </row>
    <row r="9" spans="1:7" x14ac:dyDescent="0.45">
      <c r="A9" s="13" t="s">
        <v>169</v>
      </c>
      <c r="B9" s="33">
        <v>0.3</v>
      </c>
      <c r="C9" s="24"/>
      <c r="D9" s="24"/>
      <c r="E9" s="24"/>
      <c r="F9" s="24"/>
      <c r="G9" s="24"/>
    </row>
    <row r="10" spans="1:7" x14ac:dyDescent="0.45">
      <c r="A10" s="13" t="s">
        <v>172</v>
      </c>
      <c r="B10" s="33">
        <v>0.5</v>
      </c>
      <c r="C10" s="24"/>
      <c r="D10" s="24"/>
      <c r="E10" s="24"/>
      <c r="F10" s="24"/>
      <c r="G10" s="24"/>
    </row>
    <row r="11" spans="1:7" x14ac:dyDescent="0.45">
      <c r="A11" s="13" t="s">
        <v>175</v>
      </c>
      <c r="B11" s="33">
        <v>0.3</v>
      </c>
      <c r="C11" s="24"/>
      <c r="D11" s="24"/>
      <c r="E11" s="24"/>
      <c r="F11" s="24"/>
      <c r="G11" s="24"/>
    </row>
    <row r="12" spans="1:7" x14ac:dyDescent="0.45">
      <c r="A12" s="13" t="s">
        <v>178</v>
      </c>
      <c r="B12" s="33">
        <v>0.28000000000000003</v>
      </c>
      <c r="C12" s="24"/>
      <c r="D12" s="24"/>
      <c r="E12" s="24"/>
      <c r="F12" s="24"/>
      <c r="G12" s="24"/>
    </row>
    <row r="13" spans="1:7" x14ac:dyDescent="0.45">
      <c r="C13" s="28"/>
      <c r="D13" s="28"/>
      <c r="E13" s="28"/>
      <c r="F13" s="28"/>
      <c r="G13" s="28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START_HERE</vt:lpstr>
      <vt:lpstr>0-Formula Reference</vt:lpstr>
      <vt:lpstr>0-Logic Lab</vt:lpstr>
      <vt:lpstr>0-Errors</vt:lpstr>
      <vt:lpstr>Firms</vt:lpstr>
      <vt:lpstr>1-Types</vt:lpstr>
      <vt:lpstr>2-Cleanup</vt:lpstr>
      <vt:lpstr>3-Logic</vt:lpstr>
      <vt:lpstr>4-Aggregate</vt:lpstr>
      <vt:lpstr>5-Lookup</vt:lpstr>
      <vt:lpstr>6-Errors</vt:lpstr>
      <vt:lpstr>7 - Tables</vt:lpstr>
      <vt:lpstr>8 - Ranges</vt:lpstr>
      <vt:lpstr>9 - Bring it All Together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Sean McCaman</cp:lastModifiedBy>
  <dcterms:created xsi:type="dcterms:W3CDTF">2026-06-02T00:19:36Z</dcterms:created>
  <dcterms:modified xsi:type="dcterms:W3CDTF">2026-06-03T02:22:33Z</dcterms:modified>
</cp:coreProperties>
</file>